
<file path=[Content_Types].xml><?xml version="1.0" encoding="utf-8"?>
<Types xmlns="http://schemas.openxmlformats.org/package/2006/content-types">
  <Default Extension="bin" ContentType="application/vnd.openxmlformats-officedocument.spreadsheetml.printerSettings"/>
  <Override PartName="/xl/diagrams/layout1.xml" ContentType="application/vnd.openxmlformats-officedocument.drawingml.diagramLayout+xml"/>
  <Override PartName="/xl/diagrams/quickStyle1.xml" ContentType="application/vnd.openxmlformats-officedocument.drawingml.diagramStyle+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iagrams/data1.xml" ContentType="application/vnd.openxmlformats-officedocument.drawingml.diagramData+xml"/>
  <Override PartName="/xl/diagrams/colors1.xml" ContentType="application/vnd.openxmlformats-officedocument.drawingml.diagramColor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2120" windowHeight="8010" tabRatio="719"/>
  </bookViews>
  <sheets>
    <sheet name="MAIN" sheetId="1" r:id="rId1"/>
    <sheet name="DDO Cov. Lt." sheetId="14" r:id="rId2"/>
    <sheet name="Emp. Appl." sheetId="3" r:id="rId3"/>
    <sheet name="APPENDIX-ll" sheetId="4" r:id="rId4"/>
    <sheet name="ANNEXURE-ll" sheetId="5" r:id="rId5"/>
    <sheet name="Form-C" sheetId="6" r:id="rId6"/>
    <sheet name="Check List" sheetId="7" r:id="rId7"/>
    <sheet name="Availment Certificate" sheetId="8" r:id="rId8"/>
    <sheet name="Non Drawl Certificate" sheetId="20" r:id="rId9"/>
    <sheet name="Dependent Certificate" sheetId="17" r:id="rId10"/>
    <sheet name="Proforma-E" sheetId="11" r:id="rId11"/>
    <sheet name="Sheet1" sheetId="18" state="hidden" r:id="rId12"/>
  </sheets>
  <calcPr calcId="124519"/>
</workbook>
</file>

<file path=xl/calcChain.xml><?xml version="1.0" encoding="utf-8"?>
<calcChain xmlns="http://schemas.openxmlformats.org/spreadsheetml/2006/main">
  <c r="B16" i="8"/>
  <c r="I1" i="3"/>
  <c r="I1" i="14"/>
  <c r="A23"/>
  <c r="H5" i="3"/>
  <c r="G5" i="14"/>
  <c r="A19" i="3"/>
  <c r="A7" i="20"/>
  <c r="D38" i="6"/>
  <c r="D37"/>
  <c r="D36"/>
  <c r="D35"/>
  <c r="D36" i="4"/>
  <c r="D35"/>
  <c r="D34"/>
  <c r="D33"/>
  <c r="A45" i="3"/>
  <c r="A44"/>
  <c r="A43"/>
  <c r="A42"/>
  <c r="A38"/>
  <c r="A37"/>
  <c r="A30" i="14"/>
  <c r="A49"/>
  <c r="A48"/>
  <c r="A47"/>
  <c r="A46"/>
  <c r="A42"/>
  <c r="A41"/>
  <c r="A31" i="20" l="1"/>
  <c r="A17"/>
  <c r="A48"/>
  <c r="A47"/>
  <c r="A46"/>
  <c r="A45"/>
  <c r="H47"/>
  <c r="H46"/>
  <c r="B40"/>
  <c r="B38"/>
  <c r="B26"/>
  <c r="B23"/>
  <c r="E26"/>
  <c r="E25"/>
  <c r="E24"/>
  <c r="E23"/>
  <c r="H7" i="3"/>
  <c r="H6"/>
  <c r="H4"/>
  <c r="G7" i="14"/>
  <c r="G6"/>
  <c r="G4"/>
  <c r="A5" i="3"/>
  <c r="E11" i="7"/>
  <c r="E10"/>
  <c r="E9"/>
  <c r="AA20" i="1" l="1"/>
  <c r="AD22" s="1"/>
  <c r="AE22" s="1"/>
  <c r="AA21" l="1"/>
  <c r="AA22"/>
  <c r="AA34" s="1"/>
  <c r="AB34" s="1"/>
  <c r="AA33" l="1"/>
  <c r="AB33" s="1"/>
  <c r="AA31"/>
  <c r="AB31" s="1"/>
  <c r="AA30"/>
  <c r="AB30" s="1"/>
  <c r="AD30" s="1"/>
  <c r="AA29"/>
  <c r="AB29" s="1"/>
  <c r="AA28"/>
  <c r="AB28" s="1"/>
  <c r="AA27"/>
  <c r="AB27" s="1"/>
  <c r="AA26"/>
  <c r="AB26" s="1"/>
  <c r="AA25"/>
  <c r="AB25" s="1"/>
  <c r="AD34"/>
  <c r="AE34" s="1"/>
  <c r="AD33"/>
  <c r="AE33" s="1"/>
  <c r="AA35" l="1"/>
  <c r="AD26"/>
  <c r="AD25"/>
  <c r="AE26"/>
  <c r="AE25"/>
  <c r="AD28"/>
  <c r="AD27"/>
  <c r="AE28"/>
  <c r="AE27"/>
  <c r="AD29"/>
  <c r="AE29" s="1"/>
  <c r="AD31"/>
  <c r="AE31" s="1"/>
  <c r="AE30"/>
  <c r="AA32" l="1"/>
  <c r="AB20" s="1"/>
  <c r="A24" i="3" l="1"/>
  <c r="D6" i="11"/>
  <c r="B23" i="17"/>
  <c r="E4" i="7"/>
  <c r="D7" i="6"/>
  <c r="D5" i="5"/>
  <c r="D5" i="4"/>
  <c r="F36" i="3"/>
  <c r="C13"/>
  <c r="C11" i="14" l="1"/>
  <c r="A9" i="3"/>
  <c r="G46" i="14"/>
  <c r="A6"/>
  <c r="A7"/>
  <c r="D7" i="11"/>
  <c r="E28" i="7"/>
  <c r="E24"/>
  <c r="E5"/>
  <c r="D20" i="6"/>
  <c r="D12"/>
  <c r="D8"/>
  <c r="D10" i="5"/>
  <c r="D6"/>
  <c r="D18" i="4"/>
  <c r="D10"/>
  <c r="D6"/>
  <c r="A6" i="3"/>
  <c r="A7"/>
  <c r="D18" i="6"/>
  <c r="D17"/>
  <c r="D31"/>
  <c r="D30"/>
  <c r="D16" i="5"/>
  <c r="D15"/>
  <c r="D29" i="4"/>
  <c r="D28"/>
  <c r="D16"/>
  <c r="D15"/>
  <c r="F37" i="3"/>
  <c r="A4"/>
  <c r="A5" i="14" l="1"/>
  <c r="A4"/>
  <c r="F40" i="1"/>
  <c r="D12" i="11"/>
  <c r="D9"/>
  <c r="D17" i="5"/>
  <c r="D11" i="11"/>
  <c r="I10"/>
  <c r="E10"/>
  <c r="D8"/>
  <c r="D5"/>
  <c r="E19" i="7" l="1"/>
  <c r="E18"/>
  <c r="E17"/>
  <c r="E15"/>
  <c r="E14"/>
  <c r="E13"/>
  <c r="E12"/>
  <c r="E16"/>
  <c r="E6"/>
  <c r="E7"/>
  <c r="E3"/>
  <c r="D23" i="5"/>
  <c r="D20"/>
  <c r="I19"/>
  <c r="E19"/>
  <c r="D14"/>
  <c r="D13"/>
  <c r="D12"/>
  <c r="D11"/>
  <c r="I9"/>
  <c r="H9"/>
  <c r="G9"/>
  <c r="F9"/>
  <c r="E9"/>
  <c r="D9"/>
  <c r="D7"/>
  <c r="D4"/>
  <c r="D26" i="6"/>
  <c r="D23"/>
  <c r="I22"/>
  <c r="E22"/>
  <c r="D19"/>
  <c r="D16"/>
  <c r="D15"/>
  <c r="D14"/>
  <c r="D13"/>
  <c r="I11"/>
  <c r="H11"/>
  <c r="G11"/>
  <c r="F11"/>
  <c r="E11"/>
  <c r="D11"/>
  <c r="D9"/>
  <c r="D6"/>
  <c r="D11" i="4"/>
  <c r="D7"/>
  <c r="D24"/>
  <c r="D21"/>
  <c r="I20"/>
  <c r="E20"/>
  <c r="D17"/>
  <c r="D14"/>
  <c r="D13"/>
  <c r="D12"/>
  <c r="I9"/>
  <c r="H9"/>
  <c r="G9"/>
  <c r="F9"/>
  <c r="E9"/>
  <c r="D9"/>
  <c r="D4"/>
  <c r="G45" i="14"/>
  <c r="A1"/>
  <c r="F35" i="3"/>
  <c r="J9" i="5" l="1"/>
  <c r="J9" i="4"/>
  <c r="J11" i="6"/>
</calcChain>
</file>

<file path=xl/comments1.xml><?xml version="1.0" encoding="utf-8"?>
<comments xmlns="http://schemas.openxmlformats.org/spreadsheetml/2006/main">
  <authors>
    <author>Author</author>
  </authors>
  <commentList>
    <comment ref="AA1" authorId="0">
      <text>
        <r>
          <rPr>
            <b/>
            <sz val="8"/>
            <color indexed="81"/>
            <rFont val="Tahoma"/>
            <family val="2"/>
          </rPr>
          <t>Author:</t>
        </r>
        <r>
          <rPr>
            <sz val="8"/>
            <color indexed="81"/>
            <rFont val="Tahoma"/>
            <family val="2"/>
          </rPr>
          <t xml:space="preserve">
Substitute the number to the converted in to words</t>
        </r>
      </text>
    </comment>
    <comment ref="AA20" authorId="0">
      <text>
        <r>
          <rPr>
            <b/>
            <sz val="8"/>
            <color indexed="81"/>
            <rFont val="Tahoma"/>
            <family val="2"/>
          </rPr>
          <t>Author:</t>
        </r>
        <r>
          <rPr>
            <sz val="8"/>
            <color indexed="81"/>
            <rFont val="Tahoma"/>
            <family val="2"/>
          </rPr>
          <t xml:space="preserve">
Substitute the number to the converted in to words</t>
        </r>
      </text>
    </comment>
  </commentList>
</comments>
</file>

<file path=xl/sharedStrings.xml><?xml version="1.0" encoding="utf-8"?>
<sst xmlns="http://schemas.openxmlformats.org/spreadsheetml/2006/main" count="572" uniqueCount="339">
  <si>
    <t>Employee Code</t>
  </si>
  <si>
    <t>Designation</t>
  </si>
  <si>
    <t>Place of Working</t>
  </si>
  <si>
    <t>Name of the Mandal</t>
  </si>
  <si>
    <t>Name of the Patient</t>
  </si>
  <si>
    <t>Relation with the Employee</t>
  </si>
  <si>
    <t>Name of the Hospital</t>
  </si>
  <si>
    <t>Place of the Hospital</t>
  </si>
  <si>
    <t xml:space="preserve">Is it Recongised / Private </t>
  </si>
  <si>
    <t>Name of the Treatment</t>
  </si>
  <si>
    <t>Total Expenditure</t>
  </si>
  <si>
    <t>No. of Spell</t>
  </si>
  <si>
    <t>House Address</t>
  </si>
  <si>
    <t>Contact No</t>
  </si>
  <si>
    <t>Proceedings Rc.No.</t>
  </si>
  <si>
    <t>Name of the D.D.O</t>
  </si>
  <si>
    <t>Designation of the D.D.O</t>
  </si>
  <si>
    <t>D.D.O. Place of Working</t>
  </si>
  <si>
    <t xml:space="preserve">Date of Proposals Submission </t>
  </si>
  <si>
    <t>:</t>
  </si>
  <si>
    <t>H.No.</t>
  </si>
  <si>
    <t>Street</t>
  </si>
  <si>
    <t>Mandal</t>
  </si>
  <si>
    <t>District</t>
  </si>
  <si>
    <t>Pay</t>
  </si>
  <si>
    <t>HRA</t>
  </si>
  <si>
    <t>AI/FP</t>
  </si>
  <si>
    <t>Others</t>
  </si>
  <si>
    <t>Dagadarthi</t>
  </si>
  <si>
    <t>SPSR Nellore</t>
  </si>
  <si>
    <t>Father</t>
  </si>
  <si>
    <t>From</t>
  </si>
  <si>
    <t>To</t>
  </si>
  <si>
    <t>Rs.</t>
  </si>
  <si>
    <t>Buchireddypalem</t>
  </si>
  <si>
    <t>6/Edu/2010</t>
  </si>
  <si>
    <t>Duration   (DD/MM/YYYY)</t>
  </si>
  <si>
    <t>PAY</t>
  </si>
  <si>
    <t>Respected Sir,</t>
  </si>
  <si>
    <t xml:space="preserve">             ……………of …………………………………………………………………</t>
  </si>
  <si>
    <t xml:space="preserve"> Thanking you  Sir,</t>
  </si>
  <si>
    <t>Yours faithfully</t>
  </si>
  <si>
    <t>Salary</t>
  </si>
  <si>
    <t>HMA</t>
  </si>
  <si>
    <t>Respected Sir</t>
  </si>
  <si>
    <t>Enclosures :</t>
  </si>
  <si>
    <t>Sub :-</t>
  </si>
  <si>
    <t xml:space="preserve"> </t>
  </si>
  <si>
    <t xml:space="preserve"> Yours faithfully</t>
  </si>
  <si>
    <t>APPENDIX – II</t>
  </si>
  <si>
    <t>APPLICATION FOR CLAIMING REFUND OF MEDICAL EXPENSES INCURRED IN CONNECTION WITH MEDICAL ATTENDANCE AND TREATMENT OF GOVERNMENT SERVANT AND THEIR FAMILIES</t>
  </si>
  <si>
    <t>Name, Designation &amp; Section of Government Servant (in block letters)</t>
  </si>
  <si>
    <t>Office in which Employed</t>
  </si>
  <si>
    <t>Pay of the Government Servant as defined in F.Rs. and other employments which should be shown separately</t>
  </si>
  <si>
    <t>Place of Duty</t>
  </si>
  <si>
    <t>Full Residential Address with door number, name of the Mohalla and District</t>
  </si>
  <si>
    <t>Name of the Patient, his/her relationship to the Government Servant, in case of children state age also</t>
  </si>
  <si>
    <t>Place at which the patient fell ill</t>
  </si>
  <si>
    <t>Nature of illness and its duration</t>
  </si>
  <si>
    <t>From:</t>
  </si>
  <si>
    <t>To:</t>
  </si>
  <si>
    <t>Details of amount claimed, cost of Medicines purchased from the market/ list of Medicines purchased with cash memos, and the Essentiality Certificate should be attached each in duplicate signed</t>
  </si>
  <si>
    <t>Total amount claimed</t>
  </si>
  <si>
    <t>List of Enclosures</t>
  </si>
  <si>
    <t>PAY +</t>
  </si>
  <si>
    <t>TOTAL</t>
  </si>
  <si>
    <t>AI/FP+</t>
  </si>
  <si>
    <t>HRA +</t>
  </si>
  <si>
    <t>DA +</t>
  </si>
  <si>
    <t>HMA+</t>
  </si>
  <si>
    <t>OTHERS</t>
  </si>
  <si>
    <t>Village &amp; Post</t>
  </si>
  <si>
    <t>Pincode</t>
  </si>
  <si>
    <t>All original Bills with Counter siged by the Docter are Enclosed</t>
  </si>
  <si>
    <t>Prepared  &amp; Desiged by :</t>
  </si>
  <si>
    <t>FORM - "C"</t>
  </si>
  <si>
    <t>APPLICATION FOR CLAIMING REFUND OF MEDICAL EXPENSES</t>
  </si>
  <si>
    <t>(Vide Rule 15 (3))</t>
  </si>
  <si>
    <t xml:space="preserve">         I here by declare that, the statements in this application are true to the best of my knowledge and belief and that the person for whom Medical Expenses were incurred is a member of my family as defined under the Govt. Servant Medical Attendance Rules and wholly dependent on me.</t>
  </si>
  <si>
    <t xml:space="preserve">  1. Annexure - II</t>
  </si>
  <si>
    <t xml:space="preserve">  3. Check list</t>
  </si>
  <si>
    <t>Full Residential Address</t>
  </si>
  <si>
    <t>Details of amount claimed</t>
  </si>
  <si>
    <t xml:space="preserve">  1. Appendix - ll</t>
  </si>
  <si>
    <t>ANNEXURE - ll</t>
  </si>
  <si>
    <t>CHECK SLIP FOR SENDING MEDICAL REIMBURSEMENT PROPOSALS</t>
  </si>
  <si>
    <t>Name and Address of the Employee</t>
  </si>
  <si>
    <t>If Retired</t>
  </si>
  <si>
    <t>a) Date / Year of Retirement</t>
  </si>
  <si>
    <t>b) Designation</t>
  </si>
  <si>
    <t>c) P.P.O. No.</t>
  </si>
  <si>
    <t>Comminication of the Applicant Address for all Purpose wiith Cell No.</t>
  </si>
  <si>
    <t>Name and Address of the Hospital</t>
  </si>
  <si>
    <t>Whether the Medical Reimbursement Proposal sent with in 6 months from the date of discharge</t>
  </si>
  <si>
    <t>Whether the Following are enclosed</t>
  </si>
  <si>
    <t>i)</t>
  </si>
  <si>
    <t>ii)</t>
  </si>
  <si>
    <t>iii)</t>
  </si>
  <si>
    <t>iv)</t>
  </si>
  <si>
    <t>v)</t>
  </si>
  <si>
    <t>vi)</t>
  </si>
  <si>
    <t>Appendix to duly attested by the head of the Office</t>
  </si>
  <si>
    <t>Emergency Certificate</t>
  </si>
  <si>
    <t>Discharge summary</t>
  </si>
  <si>
    <t>Non-Drawl certificate</t>
  </si>
  <si>
    <t>Essentiality certificate attested by the authorised doctor who under takes treatment</t>
  </si>
  <si>
    <t>In case of dependents of deceased Govt. Employee  /  retired employee whether legal heir certificate is enclosed (or) not</t>
  </si>
  <si>
    <t>a)</t>
  </si>
  <si>
    <t>Whether it is Private Hospital (or) Recongnised  Hospital</t>
  </si>
  <si>
    <t>b)</t>
  </si>
  <si>
    <t>Whether Referral letter Produced (or)  Recongnised orders to be Enclosed along with  the Proposal</t>
  </si>
  <si>
    <t xml:space="preserve">whether the medical reimbursement claim is processed through the DDO and received with in the stipulated time </t>
  </si>
  <si>
    <t>Whether the availment of No. of Installments recorded (or) not</t>
  </si>
  <si>
    <t>Whether the an entry is made in the service register (or) not for previous claim and drawl</t>
  </si>
  <si>
    <t>If the patient is dependent on the Govt. Empolyee, Un-employee certificate and Dependency certificate are to be enclosed with the Reimbursement Proposal</t>
  </si>
  <si>
    <t>Yes</t>
  </si>
  <si>
    <t>No</t>
  </si>
  <si>
    <t>Not</t>
  </si>
  <si>
    <t>Recorded</t>
  </si>
  <si>
    <t>AVAILMENT CERTIFICATE</t>
  </si>
  <si>
    <t>mentioned above for  which  I am eligible.</t>
  </si>
  <si>
    <t>PROFORMA - E</t>
  </si>
  <si>
    <t>S.No.</t>
  </si>
  <si>
    <t>Name and Designation</t>
  </si>
  <si>
    <t>Place of Work</t>
  </si>
  <si>
    <t>Name of the Disease</t>
  </si>
  <si>
    <t>Peroid</t>
  </si>
  <si>
    <t>Amount</t>
  </si>
  <si>
    <t>Spell</t>
  </si>
  <si>
    <t>Entered in Service Register</t>
  </si>
  <si>
    <t>Entered in Reimbursement Register</t>
  </si>
  <si>
    <t xml:space="preserve"> SIGNATURE OF THE FORWARDING AUTHORITY</t>
  </si>
  <si>
    <t xml:space="preserve"> SIGNATURE OF THE                                         FORWARDING AUTHORITY</t>
  </si>
  <si>
    <t xml:space="preserve">     SIGNATURE OF                                                                                    THE GOVT. SERVANT</t>
  </si>
  <si>
    <t xml:space="preserve">Is it DENTAL / EYE            (Mention 'Yes' or 'No') </t>
  </si>
  <si>
    <t>Is it for Dependent / Self</t>
  </si>
  <si>
    <t>Dependent</t>
  </si>
  <si>
    <t xml:space="preserve">Total </t>
  </si>
  <si>
    <t>Name of the District</t>
  </si>
  <si>
    <t>/ -</t>
  </si>
  <si>
    <t>Sri.</t>
  </si>
  <si>
    <t>Smt.</t>
  </si>
  <si>
    <t>Kum.</t>
  </si>
  <si>
    <t>MPPUP School</t>
  </si>
  <si>
    <t>MPPP School</t>
  </si>
  <si>
    <t>ZPPH School</t>
  </si>
  <si>
    <t>Village</t>
  </si>
  <si>
    <t>Self</t>
  </si>
  <si>
    <t>Mother</t>
  </si>
  <si>
    <t>Son</t>
  </si>
  <si>
    <t>Daughter</t>
  </si>
  <si>
    <t>Wife</t>
  </si>
  <si>
    <t>Husband</t>
  </si>
  <si>
    <t>Legal Hair</t>
  </si>
  <si>
    <t>Recognised</t>
  </si>
  <si>
    <t>Private</t>
  </si>
  <si>
    <t>MPP</t>
  </si>
  <si>
    <t>Name of the Employee       (In Block Letters)</t>
  </si>
  <si>
    <t>4. G.O.Ms.No. 105, M&amp;H Dept., dated: 09-04-2007.</t>
  </si>
  <si>
    <t>Ref  : -</t>
  </si>
  <si>
    <t>1. A.P. Integrated Medical Affairs rules, 1972.</t>
  </si>
  <si>
    <t>2. G.O. Ms.No. 40, Edn (Ser  )  Dept, dt. 07.05.2002</t>
  </si>
  <si>
    <t>3. G.O. Ms.No. 74, M&amp;H Dept., dated: 15-03-2005.</t>
  </si>
  <si>
    <t xml:space="preserve"> V.Indrasena Reddy, M.sc., M.Ed., M.Phil.</t>
  </si>
  <si>
    <t>Age</t>
  </si>
  <si>
    <t>Years</t>
  </si>
  <si>
    <t xml:space="preserve">  6. Proforma - E</t>
  </si>
  <si>
    <t xml:space="preserve">  2. Form - "C"</t>
  </si>
  <si>
    <t xml:space="preserve">  2. Annexure - ll</t>
  </si>
  <si>
    <t>SIGNATURE OF THE FORWARDING AUTHORITY</t>
  </si>
  <si>
    <t>SEC. GR. TEACHER</t>
  </si>
  <si>
    <t>SCHOOL ASST. (MAT)</t>
  </si>
  <si>
    <t>SCHOOL ASST. (PS)</t>
  </si>
  <si>
    <t>SCHOOL ASST. (BS)</t>
  </si>
  <si>
    <t>SCHOOL ASST. (SS)</t>
  </si>
  <si>
    <t>SCHOOL ASST. (TEL)</t>
  </si>
  <si>
    <t>SCHOOL ASST. (HIN)</t>
  </si>
  <si>
    <t>SCHOOL ASST. (ENG)</t>
  </si>
  <si>
    <t>LANG. PANDIT TELUGU</t>
  </si>
  <si>
    <t>LANG. PANDIT HINDI</t>
  </si>
  <si>
    <t>PRIMARY SCHOOL HM</t>
  </si>
  <si>
    <t>PHY. EDU. TEACHER</t>
  </si>
  <si>
    <t>DEPENDENT CERTIFICATE</t>
  </si>
  <si>
    <t>PHOTO OF THE DEPENDENT</t>
  </si>
  <si>
    <t xml:space="preserve"> SIGNATURE OF THE GOVT. SERVANT</t>
  </si>
  <si>
    <t>SIGNATURE OF THE GOVT. SERVANT</t>
  </si>
  <si>
    <t>Govt.High School</t>
  </si>
  <si>
    <t>Mandal Educational Officer</t>
  </si>
  <si>
    <t>Govt. HS</t>
  </si>
  <si>
    <t>NOTE :-</t>
  </si>
  <si>
    <t>→</t>
  </si>
  <si>
    <t>Please Verify the Proposals with Experts before Submission</t>
  </si>
  <si>
    <t xml:space="preserve">For Your Valuable Suggestions Please contact </t>
  </si>
  <si>
    <t>A.Satish babu, Sec. Gr. Teacher</t>
  </si>
  <si>
    <r>
      <t>To Unprotect the Sheets  Password "</t>
    </r>
    <r>
      <rPr>
        <b/>
        <sz val="14"/>
        <color theme="1"/>
        <rFont val="Arial"/>
        <family val="2"/>
      </rPr>
      <t>VANDEMATHARAM</t>
    </r>
    <r>
      <rPr>
        <sz val="14"/>
        <color theme="1"/>
        <rFont val="Arial"/>
        <family val="2"/>
      </rPr>
      <t>"</t>
    </r>
  </si>
  <si>
    <t>MPP School, Thadakulu (G/C),       Dagadarthi (Md), SPSR Nellore(Dt).</t>
  </si>
  <si>
    <r>
      <t xml:space="preserve">Mobile No.   </t>
    </r>
    <r>
      <rPr>
        <b/>
        <sz val="14"/>
        <color theme="1"/>
        <rFont val="Arial"/>
        <family val="2"/>
      </rPr>
      <t>9441766767</t>
    </r>
  </si>
  <si>
    <r>
      <t xml:space="preserve">E-Mail ID :-  </t>
    </r>
    <r>
      <rPr>
        <b/>
        <sz val="14"/>
        <color theme="1"/>
        <rFont val="Calibri"/>
        <family val="2"/>
        <scheme val="minor"/>
      </rPr>
      <t>satishbabuambati@yahoo.co.in</t>
    </r>
  </si>
  <si>
    <t>V.RAVI KUMAR</t>
  </si>
  <si>
    <t>V.Suneetha</t>
  </si>
  <si>
    <t>Bollineni Ramanaiah Memorial Hospitals Pvt. Ltd.</t>
  </si>
  <si>
    <t>Nellore</t>
  </si>
  <si>
    <t>Malaria with Hypertention, old Asxiety Neurosis</t>
  </si>
  <si>
    <t>17.07.2010</t>
  </si>
  <si>
    <t>20.07.2010</t>
  </si>
  <si>
    <t>Vidya Sadanam Street</t>
  </si>
  <si>
    <t>24.09.2010</t>
  </si>
  <si>
    <t>Pedaputhedu (H/W)</t>
  </si>
  <si>
    <t>0827448</t>
  </si>
  <si>
    <t>ZPPHS</t>
  </si>
  <si>
    <t>B2-85</t>
  </si>
  <si>
    <t>ఉపాధ్యాయ బంధువులకు,</t>
  </si>
  <si>
    <t>మిత్రులారా !</t>
  </si>
  <si>
    <t>నూతన సాఫ్ట్ వేర్ తయారుచేయడం జరిగినది. ఈ సదుపాయాన్ని అందరు ఉపాధ్యాయులు ఉపయోగించుకొని , దీనిపై ఏమైనా</t>
  </si>
  <si>
    <t>సూచనలు, సలహాలు  ఇవ్వలనుకొంటే క్రింది అడ్రెస్ ను సంప్రదించగలరు.</t>
  </si>
  <si>
    <t>ఆత్మీయతా నమస్కారాలు !</t>
  </si>
  <si>
    <t xml:space="preserve">                                                                                                                                                                 ఇట్లు</t>
  </si>
  <si>
    <t xml:space="preserve">                                                                                                                                                                   మీ..</t>
  </si>
  <si>
    <t>Ch. Venkateswarlu, Gen. Sec., APUS Nellore Dt.</t>
  </si>
  <si>
    <t>1)</t>
  </si>
  <si>
    <t>2)</t>
  </si>
  <si>
    <t>3)</t>
  </si>
  <si>
    <t>4)</t>
  </si>
  <si>
    <t>5)</t>
  </si>
  <si>
    <t>6)</t>
  </si>
  <si>
    <t xml:space="preserve"> # APUS # APUS # APUS # APUS # APUS # APUS # APUS # APUS # APUS #</t>
  </si>
  <si>
    <t>Ten Lakhs</t>
  </si>
  <si>
    <t>Lakhs</t>
  </si>
  <si>
    <t>Ten Thousand</t>
  </si>
  <si>
    <t>Thousand</t>
  </si>
  <si>
    <t>Hundred</t>
  </si>
  <si>
    <t>Tens</t>
  </si>
  <si>
    <t>Ones</t>
  </si>
  <si>
    <t>Zero</t>
  </si>
  <si>
    <t>Ten</t>
  </si>
  <si>
    <t>One</t>
  </si>
  <si>
    <t>Eleven</t>
  </si>
  <si>
    <t>Two</t>
  </si>
  <si>
    <t>Twenty</t>
  </si>
  <si>
    <t>Twelve</t>
  </si>
  <si>
    <t>Three</t>
  </si>
  <si>
    <t>Thirty</t>
  </si>
  <si>
    <t>Thirteen</t>
  </si>
  <si>
    <t>Four</t>
  </si>
  <si>
    <t>Fourty</t>
  </si>
  <si>
    <t>Fourteen</t>
  </si>
  <si>
    <t>Five</t>
  </si>
  <si>
    <t>Fifty</t>
  </si>
  <si>
    <t>Fifteen</t>
  </si>
  <si>
    <t>Six</t>
  </si>
  <si>
    <t>Sixty</t>
  </si>
  <si>
    <t>Sixteen</t>
  </si>
  <si>
    <t>Seven</t>
  </si>
  <si>
    <t>Seventy</t>
  </si>
  <si>
    <t>Seventeen</t>
  </si>
  <si>
    <t>Eight</t>
  </si>
  <si>
    <t>Eighty</t>
  </si>
  <si>
    <t>Eighteen</t>
  </si>
  <si>
    <t>Nine</t>
  </si>
  <si>
    <t>Ninety</t>
  </si>
  <si>
    <t>Nineteen</t>
  </si>
  <si>
    <t>MY  SPECIAL  THANKS  TO……………</t>
  </si>
  <si>
    <r>
      <rPr>
        <i/>
        <sz val="12"/>
        <color theme="5" tint="-0.499984740745262"/>
        <rFont val="Bodoni MT Black"/>
        <family val="1"/>
      </rPr>
      <t xml:space="preserve"># </t>
    </r>
    <r>
      <rPr>
        <sz val="12"/>
        <color theme="5" tint="-0.499984740745262"/>
        <rFont val="Bodoni MT Black"/>
        <family val="1"/>
      </rPr>
      <t>APUS # APUS # APUS # APUS # APUS # APUS # APUS # APUS # APUS # APUS #</t>
    </r>
  </si>
  <si>
    <t>integer part</t>
  </si>
  <si>
    <t>decimal part</t>
  </si>
  <si>
    <t>CONVERSION RUPPES</t>
  </si>
  <si>
    <t>First</t>
  </si>
  <si>
    <t>Second</t>
  </si>
  <si>
    <t>Third</t>
  </si>
  <si>
    <t>Head Master</t>
  </si>
  <si>
    <t>HEADMASTER</t>
  </si>
  <si>
    <t>HEADMISTRESS</t>
  </si>
  <si>
    <t>GOVT.HEADMASTER</t>
  </si>
  <si>
    <t>GOVT.HEADMISTRESS</t>
  </si>
  <si>
    <t>MANDAL EDU. OFFICER</t>
  </si>
  <si>
    <t>Dy. Educational Officer</t>
  </si>
  <si>
    <t>If D.D.O is Dy.E.O., Mention Name of the Divison</t>
  </si>
  <si>
    <t>Mandal Parishad Development Officer</t>
  </si>
  <si>
    <t>Head Mistress</t>
  </si>
  <si>
    <t>Nellore Division</t>
  </si>
  <si>
    <t>Kavali Division</t>
  </si>
  <si>
    <t>Gudur Division</t>
  </si>
  <si>
    <r>
      <rPr>
        <b/>
        <sz val="14"/>
        <color rgb="FFC00000"/>
        <rFont val="Arial"/>
        <family val="2"/>
      </rPr>
      <t>Ch. V. Krishnareddy</t>
    </r>
    <r>
      <rPr>
        <sz val="12"/>
        <color theme="1"/>
        <rFont val="Calibri"/>
        <family val="2"/>
        <scheme val="minor"/>
      </rPr>
      <t>, President, APUS Nellore Dt.</t>
    </r>
  </si>
  <si>
    <r>
      <rPr>
        <b/>
        <sz val="14"/>
        <color rgb="FFF010E0"/>
        <rFont val="Arial"/>
        <family val="2"/>
      </rPr>
      <t>G.Mallikhrjunareddy</t>
    </r>
    <r>
      <rPr>
        <sz val="12"/>
        <color theme="1"/>
        <rFont val="Calibri"/>
        <family val="2"/>
        <scheme val="minor"/>
      </rPr>
      <t>, HM, ZPPHS, Kattubadipalem of Chennuru, Dagadarthi (Md).</t>
    </r>
  </si>
  <si>
    <r>
      <rPr>
        <b/>
        <sz val="14"/>
        <color rgb="FFC00000"/>
        <rFont val="Arial"/>
        <family val="2"/>
      </rPr>
      <t>A.Penchalaiah</t>
    </r>
    <r>
      <rPr>
        <sz val="12"/>
        <color theme="1"/>
        <rFont val="Calibri"/>
        <family val="2"/>
        <scheme val="minor"/>
      </rPr>
      <t>, SA (Maths), ZPPHS, Kattubadipalem of Chennuru, Dagadarthi (Md).</t>
    </r>
  </si>
  <si>
    <t>Date of Retirement</t>
  </si>
  <si>
    <t>30.10.2010</t>
  </si>
  <si>
    <t>P.P.O. Number</t>
  </si>
  <si>
    <t>ABJ265353</t>
  </si>
  <si>
    <t>7)</t>
  </si>
  <si>
    <t xml:space="preserve">  So,  I  Humbly  Requested  to  sanction  me  the  Reimbursement  claim  for  the amount</t>
  </si>
  <si>
    <t>MEDICAL REIMBURSEMENT PROPOSALS SOFTWARE FOR RETIRED TEACHERS</t>
  </si>
  <si>
    <t>Pension Particulars of Employee</t>
  </si>
  <si>
    <t xml:space="preserve">                   మన జిల్లా  రిటైర్డ్ ఉపాధ్యాయుల మెడికల్ రియింబర్సమెంట్ ప్రపోజల్స్  కోసం ఆపస్ జిల్లా శాఖ అన్నిహంగులతో, సరి క్రోత్తగా,  </t>
  </si>
  <si>
    <r>
      <rPr>
        <b/>
        <sz val="14"/>
        <color rgb="FFF010E0"/>
        <rFont val="Arial"/>
        <family val="2"/>
      </rPr>
      <t>K.Subbarao</t>
    </r>
    <r>
      <rPr>
        <sz val="14"/>
        <color theme="1"/>
        <rFont val="Calibri"/>
        <family val="2"/>
        <scheme val="minor"/>
      </rPr>
      <t>,</t>
    </r>
    <r>
      <rPr>
        <sz val="12"/>
        <color theme="1"/>
        <rFont val="Calibri"/>
        <family val="2"/>
        <scheme val="minor"/>
      </rPr>
      <t xml:space="preserve"> PET,  ZPPHS, Kattubadipalem of Chennuru, Dagadarthi (Md).</t>
    </r>
  </si>
  <si>
    <r>
      <rPr>
        <b/>
        <sz val="14"/>
        <color rgb="FFC00000"/>
        <rFont val="Arial"/>
        <family val="2"/>
      </rPr>
      <t>P.V. Ravi kumar</t>
    </r>
    <r>
      <rPr>
        <sz val="12"/>
        <color theme="1"/>
        <rFont val="Calibri"/>
        <family val="2"/>
        <scheme val="minor"/>
      </rPr>
      <t>, Kavali</t>
    </r>
  </si>
  <si>
    <r>
      <rPr>
        <b/>
        <sz val="14"/>
        <color rgb="FFF010E0"/>
        <rFont val="Arial"/>
        <family val="2"/>
      </rPr>
      <t>Y.Mahesh</t>
    </r>
    <r>
      <rPr>
        <sz val="12"/>
        <color theme="1"/>
        <rFont val="Calibri"/>
        <family val="2"/>
        <scheme val="minor"/>
      </rPr>
      <t>, Gen. Sec. APUS Dagadarthi Mandal</t>
    </r>
  </si>
  <si>
    <r>
      <rPr>
        <b/>
        <sz val="14"/>
        <color rgb="FFC00000"/>
        <rFont val="Arial"/>
        <family val="2"/>
      </rPr>
      <t>K.Surya Narayana</t>
    </r>
    <r>
      <rPr>
        <sz val="12"/>
        <color theme="1"/>
        <rFont val="Calibri"/>
        <family val="2"/>
        <scheme val="minor"/>
      </rPr>
      <t xml:space="preserve">, Treasurer, APUS, ASPeta Mandal </t>
    </r>
  </si>
  <si>
    <t>Enter Last Pay Particulars (or) Present Pension Details</t>
  </si>
  <si>
    <t>DA/DR</t>
  </si>
  <si>
    <t xml:space="preserve">  7. Pension Payment Order</t>
  </si>
  <si>
    <t>NON-DRAWAL DECLARATION</t>
  </si>
  <si>
    <t>Bank Account Number</t>
  </si>
  <si>
    <t>Bank Name</t>
  </si>
  <si>
    <t>Branch Name</t>
  </si>
  <si>
    <t>State Bank of Hyderabad</t>
  </si>
  <si>
    <t>STO Code</t>
  </si>
  <si>
    <t>STO Place</t>
  </si>
  <si>
    <t>0809</t>
  </si>
  <si>
    <t>D.D.O. Code</t>
  </si>
  <si>
    <t>08090308004</t>
  </si>
  <si>
    <t>DDO Code :</t>
  </si>
  <si>
    <t>STO Code :</t>
  </si>
  <si>
    <t>Postal Address of the Office :</t>
  </si>
  <si>
    <t xml:space="preserve">Station : </t>
  </si>
  <si>
    <t>Date :</t>
  </si>
  <si>
    <t>Station :</t>
  </si>
  <si>
    <t># APUS # APUS # APUS # APUS # APUS # APUS # APUS # APUS # APUS # APUS # APUS # APUS # APUS # APUS #  APUS # APUS #</t>
  </si>
  <si>
    <t>APUS # APUS # APUS #  APUS # APUS # APUS # APUS # APUS # APUS # APUS # APUS # APUS # APUS # APUS # APUS # APUS # APUS</t>
  </si>
  <si>
    <t>10. Genuineness Certificate</t>
  </si>
  <si>
    <t xml:space="preserve"> 1. Representation of the Individual</t>
  </si>
  <si>
    <t xml:space="preserve"> 2. Appendix - II</t>
  </si>
  <si>
    <t xml:space="preserve"> 3. Annexure - II</t>
  </si>
  <si>
    <t xml:space="preserve"> 4. Form - "C"</t>
  </si>
  <si>
    <t xml:space="preserve"> 5. Check List</t>
  </si>
  <si>
    <t xml:space="preserve"> 8. Proforma - E</t>
  </si>
  <si>
    <t xml:space="preserve"> 9. Pension Payment Order</t>
  </si>
  <si>
    <t>5. G.O.Ms.No. 68, M&amp;H Dept., dated: 28.03.2011.</t>
  </si>
  <si>
    <t>6. Representation of the Individual.</t>
  </si>
  <si>
    <t xml:space="preserve"> 1. Appendix - II</t>
  </si>
  <si>
    <t xml:space="preserve"> 2. Annexure - II</t>
  </si>
  <si>
    <t xml:space="preserve"> 3. Form - "C"</t>
  </si>
  <si>
    <t xml:space="preserve"> 4. Check List</t>
  </si>
  <si>
    <t xml:space="preserve"> 7. Proforma - E</t>
  </si>
  <si>
    <t xml:space="preserve"> 8. Pension Payment Order</t>
  </si>
  <si>
    <t xml:space="preserve"> 9. Genuineness Certificate</t>
  </si>
  <si>
    <t xml:space="preserve">  8. Genuineness Certificate</t>
  </si>
  <si>
    <t>whether the Medical Reimbursement Proposal is is prepared and submitted with reference to  GO.Ms.No .74 HM &amp; FW (K1) Dept. dated 15.3.05, GO.Ms.No.60 HM &amp; FW (K1) Dept. dt.15.10.03 and GO.Ms.No.105HM &amp; FW (K1) Dept.</t>
  </si>
  <si>
    <t>CRAFT TEACHER</t>
  </si>
</sst>
</file>

<file path=xl/styles.xml><?xml version="1.0" encoding="utf-8"?>
<styleSheet xmlns="http://schemas.openxmlformats.org/spreadsheetml/2006/main">
  <numFmts count="1">
    <numFmt numFmtId="164" formatCode="dd\-mm\-yyyy"/>
  </numFmts>
  <fonts count="60">
    <font>
      <sz val="11"/>
      <color theme="1"/>
      <name val="Calibri"/>
      <family val="2"/>
      <scheme val="minor"/>
    </font>
    <font>
      <sz val="12"/>
      <name val="Arial"/>
      <family val="2"/>
    </font>
    <font>
      <sz val="12"/>
      <color theme="1"/>
      <name val="Calibri"/>
      <family val="2"/>
      <scheme val="minor"/>
    </font>
    <font>
      <b/>
      <sz val="12"/>
      <name val="Cambria"/>
      <family val="1"/>
      <scheme val="major"/>
    </font>
    <font>
      <sz val="18"/>
      <color theme="1"/>
      <name val="Calibri"/>
      <family val="2"/>
      <scheme val="minor"/>
    </font>
    <font>
      <sz val="12"/>
      <color theme="1"/>
      <name val="Arial"/>
      <family val="2"/>
    </font>
    <font>
      <sz val="11"/>
      <name val="Arial"/>
      <family val="2"/>
    </font>
    <font>
      <b/>
      <sz val="11"/>
      <name val="Arial"/>
      <family val="2"/>
    </font>
    <font>
      <b/>
      <sz val="9"/>
      <name val="Cambria"/>
      <family val="1"/>
      <scheme val="major"/>
    </font>
    <font>
      <sz val="9"/>
      <name val="Arial"/>
      <family val="2"/>
    </font>
    <font>
      <sz val="8"/>
      <name val="Arial"/>
      <family val="2"/>
    </font>
    <font>
      <b/>
      <sz val="10"/>
      <name val="Cambria"/>
      <family val="1"/>
      <scheme val="major"/>
    </font>
    <font>
      <b/>
      <u/>
      <sz val="16"/>
      <name val="Cambria"/>
      <family val="1"/>
      <scheme val="major"/>
    </font>
    <font>
      <sz val="10"/>
      <name val="Cambria"/>
      <family val="1"/>
      <scheme val="major"/>
    </font>
    <font>
      <b/>
      <sz val="11"/>
      <color theme="1"/>
      <name val="Calibri"/>
      <family val="2"/>
      <scheme val="minor"/>
    </font>
    <font>
      <b/>
      <u/>
      <sz val="14"/>
      <name val="Cambria"/>
      <family val="1"/>
      <scheme val="major"/>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11"/>
      <color theme="1"/>
      <name val="Arial"/>
      <family val="2"/>
    </font>
    <font>
      <sz val="10"/>
      <name val="Arial"/>
      <family val="2"/>
    </font>
    <font>
      <b/>
      <sz val="10"/>
      <name val="Arial"/>
      <family val="2"/>
    </font>
    <font>
      <b/>
      <sz val="10"/>
      <color theme="1"/>
      <name val="Arial"/>
      <family val="2"/>
    </font>
    <font>
      <b/>
      <u/>
      <sz val="16"/>
      <color theme="1"/>
      <name val="Cambria"/>
      <family val="1"/>
      <scheme val="major"/>
    </font>
    <font>
      <sz val="14"/>
      <color theme="1"/>
      <name val="Arial"/>
      <family val="2"/>
    </font>
    <font>
      <sz val="11"/>
      <color theme="1"/>
      <name val="Calibri"/>
      <family val="2"/>
    </font>
    <font>
      <sz val="11"/>
      <color theme="1"/>
      <name val="Arial Black"/>
      <family val="2"/>
    </font>
    <font>
      <sz val="14"/>
      <name val="Arial"/>
      <family val="2"/>
    </font>
    <font>
      <b/>
      <sz val="14"/>
      <name val="Arial"/>
      <family val="2"/>
    </font>
    <font>
      <sz val="11"/>
      <name val="Verdana"/>
      <family val="2"/>
    </font>
    <font>
      <b/>
      <sz val="14"/>
      <color theme="1"/>
      <name val="Calibri"/>
      <family val="2"/>
      <scheme val="minor"/>
    </font>
    <font>
      <sz val="11"/>
      <color theme="1"/>
      <name val="Imprint MT Shadow"/>
      <family val="5"/>
    </font>
    <font>
      <sz val="14"/>
      <color theme="1"/>
      <name val="Imprint MT Shadow"/>
      <family val="5"/>
    </font>
    <font>
      <b/>
      <sz val="14"/>
      <color theme="1"/>
      <name val="Arial"/>
      <family val="2"/>
    </font>
    <font>
      <sz val="16"/>
      <color theme="1"/>
      <name val="Agency FB"/>
      <family val="2"/>
    </font>
    <font>
      <sz val="12"/>
      <color theme="0"/>
      <name val="Bernard MT Condensed"/>
      <family val="1"/>
    </font>
    <font>
      <sz val="11"/>
      <color theme="1"/>
      <name val="Calibri"/>
      <family val="2"/>
      <scheme val="minor"/>
    </font>
    <font>
      <b/>
      <sz val="14"/>
      <color indexed="10"/>
      <name val="Arial Black"/>
      <family val="2"/>
    </font>
    <font>
      <b/>
      <sz val="14"/>
      <color indexed="10"/>
      <name val="Calibri"/>
      <family val="2"/>
    </font>
    <font>
      <b/>
      <sz val="11"/>
      <color indexed="8"/>
      <name val="Arial Black"/>
      <family val="2"/>
    </font>
    <font>
      <sz val="16"/>
      <color rgb="FFFF0000"/>
      <name val="Calibri"/>
      <family val="2"/>
      <scheme val="minor"/>
    </font>
    <font>
      <b/>
      <sz val="8"/>
      <color indexed="81"/>
      <name val="Tahoma"/>
      <family val="2"/>
    </font>
    <font>
      <sz val="8"/>
      <color indexed="81"/>
      <name val="Tahoma"/>
      <family val="2"/>
    </font>
    <font>
      <sz val="12"/>
      <color theme="0"/>
      <name val="Bodoni MT Black"/>
      <family val="1"/>
    </font>
    <font>
      <sz val="12"/>
      <color theme="5" tint="-0.499984740745262"/>
      <name val="Bodoni MT Black"/>
      <family val="1"/>
    </font>
    <font>
      <i/>
      <sz val="12"/>
      <color theme="5" tint="-0.499984740745262"/>
      <name val="Bodoni MT Black"/>
      <family val="1"/>
    </font>
    <font>
      <sz val="14"/>
      <color theme="1"/>
      <name val="Calibri"/>
      <family val="2"/>
      <scheme val="minor"/>
    </font>
    <font>
      <b/>
      <sz val="14"/>
      <color rgb="FFC00000"/>
      <name val="Arial"/>
      <family val="2"/>
    </font>
    <font>
      <b/>
      <sz val="14"/>
      <color rgb="FFF010E0"/>
      <name val="Arial"/>
      <family val="2"/>
    </font>
    <font>
      <b/>
      <sz val="12"/>
      <color theme="1"/>
      <name val="Calibri"/>
      <family val="2"/>
      <scheme val="minor"/>
    </font>
    <font>
      <b/>
      <sz val="11"/>
      <color rgb="FFFFFF00"/>
      <name val="Jokerman"/>
      <family val="5"/>
    </font>
    <font>
      <b/>
      <u/>
      <sz val="12"/>
      <color theme="1"/>
      <name val="Arial"/>
      <family val="2"/>
    </font>
    <font>
      <sz val="16"/>
      <color theme="1"/>
      <name val="Arial"/>
      <family val="2"/>
    </font>
    <font>
      <b/>
      <sz val="13"/>
      <color theme="0"/>
      <name val="Franklin Gothic Heavy"/>
      <family val="2"/>
    </font>
    <font>
      <b/>
      <sz val="11"/>
      <color theme="1"/>
      <name val="Arial"/>
      <family val="2"/>
    </font>
    <font>
      <sz val="11"/>
      <color indexed="8"/>
      <name val="Cambria"/>
      <family val="1"/>
    </font>
    <font>
      <u/>
      <sz val="11"/>
      <name val="Arial"/>
      <family val="2"/>
    </font>
    <font>
      <b/>
      <u/>
      <sz val="11"/>
      <color theme="1"/>
      <name val="Arial"/>
      <family val="2"/>
    </font>
    <font>
      <u/>
      <sz val="11"/>
      <color theme="1"/>
      <name val="Arial"/>
      <family val="2"/>
    </font>
  </fonts>
  <fills count="21">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theme="8" tint="-0.249977111117893"/>
        <bgColor indexed="64"/>
      </patternFill>
    </fill>
    <fill>
      <patternFill patternType="solid">
        <fgColor rgb="FF7030A0"/>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5" tint="-0.499984740745262"/>
        <bgColor indexed="64"/>
      </patternFill>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rgb="FFFFFF00"/>
        <bgColor indexed="64"/>
      </patternFill>
    </fill>
    <fill>
      <patternFill patternType="solid">
        <fgColor theme="8" tint="0.59999389629810485"/>
        <bgColor indexed="64"/>
      </patternFill>
    </fill>
    <fill>
      <patternFill patternType="solid">
        <fgColor theme="8"/>
        <bgColor indexed="64"/>
      </patternFill>
    </fill>
    <fill>
      <patternFill patternType="solid">
        <fgColor rgb="FF92D05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slantDashDot">
        <color indexed="64"/>
      </bottom>
      <diagonal/>
    </border>
    <border>
      <left style="slantDashDot">
        <color indexed="64"/>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style="slantDashDot">
        <color indexed="64"/>
      </right>
      <top/>
      <bottom style="slantDashDot">
        <color indexed="64"/>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s>
  <cellStyleXfs count="2">
    <xf numFmtId="0" fontId="0" fillId="0" borderId="0"/>
    <xf numFmtId="0" fontId="37" fillId="0" borderId="0"/>
  </cellStyleXfs>
  <cellXfs count="566">
    <xf numFmtId="0" fontId="0" fillId="0" borderId="0" xfId="0"/>
    <xf numFmtId="0" fontId="0" fillId="0" borderId="0" xfId="0" applyBorder="1"/>
    <xf numFmtId="0" fontId="0" fillId="0" borderId="0" xfId="0" applyBorder="1" applyAlignment="1">
      <alignment horizontal="center"/>
    </xf>
    <xf numFmtId="0" fontId="1" fillId="0" borderId="0" xfId="0" applyFont="1"/>
    <xf numFmtId="0" fontId="2" fillId="0" borderId="0" xfId="0" applyFont="1" applyBorder="1"/>
    <xf numFmtId="0" fontId="6" fillId="0" borderId="0" xfId="0" applyFont="1" applyBorder="1" applyAlignment="1" applyProtection="1">
      <alignment horizontal="center" vertical="center" wrapText="1"/>
      <protection hidden="1"/>
    </xf>
    <xf numFmtId="0" fontId="6" fillId="0" borderId="0" xfId="0" applyFont="1" applyBorder="1" applyAlignment="1" applyProtection="1">
      <alignment vertical="center" wrapText="1"/>
      <protection hidden="1"/>
    </xf>
    <xf numFmtId="0" fontId="0" fillId="0" borderId="0" xfId="0" applyFont="1" applyBorder="1"/>
    <xf numFmtId="0" fontId="8" fillId="0" borderId="0" xfId="0" applyFont="1" applyBorder="1" applyAlignment="1" applyProtection="1">
      <alignment horizontal="center" vertical="center" wrapText="1"/>
      <protection hidden="1"/>
    </xf>
    <xf numFmtId="0" fontId="12" fillId="0" borderId="0" xfId="0" applyFont="1" applyBorder="1" applyAlignment="1" applyProtection="1">
      <alignment horizontal="center" vertical="center" wrapText="1"/>
      <protection hidden="1"/>
    </xf>
    <xf numFmtId="0" fontId="6" fillId="0" borderId="1" xfId="0" applyFont="1" applyBorder="1" applyAlignment="1" applyProtection="1">
      <alignment vertical="center" wrapText="1"/>
      <protection hidden="1"/>
    </xf>
    <xf numFmtId="0" fontId="6" fillId="0" borderId="0" xfId="0" applyFont="1" applyBorder="1"/>
    <xf numFmtId="0" fontId="6" fillId="0" borderId="10" xfId="0" applyFont="1" applyBorder="1" applyAlignment="1" applyProtection="1">
      <alignment vertical="center" wrapText="1"/>
      <protection hidden="1"/>
    </xf>
    <xf numFmtId="0" fontId="6" fillId="0" borderId="28" xfId="0" applyFont="1" applyBorder="1" applyAlignment="1" applyProtection="1">
      <alignment vertical="center" wrapText="1"/>
      <protection hidden="1"/>
    </xf>
    <xf numFmtId="0" fontId="9" fillId="0" borderId="7" xfId="0" applyFont="1" applyBorder="1" applyAlignment="1" applyProtection="1">
      <alignment horizontal="center" vertical="center" wrapText="1"/>
      <protection hidden="1"/>
    </xf>
    <xf numFmtId="0" fontId="9" fillId="0" borderId="8" xfId="0" applyFont="1" applyBorder="1" applyAlignment="1" applyProtection="1">
      <alignment horizontal="center" vertical="center" wrapText="1"/>
      <protection hidden="1"/>
    </xf>
    <xf numFmtId="0" fontId="12" fillId="0" borderId="0"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28" xfId="0" applyFont="1" applyBorder="1" applyAlignment="1" applyProtection="1">
      <alignment horizontal="center" vertical="center" wrapText="1"/>
      <protection hidden="1"/>
    </xf>
    <xf numFmtId="0" fontId="6" fillId="0" borderId="0" xfId="0" applyFont="1" applyBorder="1" applyAlignment="1" applyProtection="1">
      <alignment horizontal="left" vertical="center" wrapText="1"/>
      <protection hidden="1"/>
    </xf>
    <xf numFmtId="0" fontId="3" fillId="0" borderId="0" xfId="0" applyFont="1" applyBorder="1" applyAlignment="1" applyProtection="1">
      <alignment horizontal="center" vertical="center" wrapText="1"/>
      <protection hidden="1"/>
    </xf>
    <xf numFmtId="0" fontId="13" fillId="0" borderId="0" xfId="0" applyFont="1" applyBorder="1" applyAlignment="1" applyProtection="1">
      <alignment horizontal="center" vertical="center" wrapText="1"/>
      <protection hidden="1"/>
    </xf>
    <xf numFmtId="0" fontId="12" fillId="0" borderId="0" xfId="0" applyFont="1" applyBorder="1" applyAlignment="1" applyProtection="1">
      <alignment vertical="center" wrapText="1"/>
      <protection hidden="1"/>
    </xf>
    <xf numFmtId="0" fontId="3" fillId="0" borderId="0" xfId="0" applyFont="1" applyBorder="1" applyAlignment="1" applyProtection="1">
      <alignment vertical="center" wrapText="1"/>
      <protection hidden="1"/>
    </xf>
    <xf numFmtId="0" fontId="6" fillId="0" borderId="0" xfId="0" applyFont="1" applyBorder="1" applyAlignment="1" applyProtection="1">
      <alignment horizontal="center" vertical="center" wrapText="1"/>
      <protection hidden="1"/>
    </xf>
    <xf numFmtId="0" fontId="13" fillId="0" borderId="0" xfId="0" applyFont="1" applyBorder="1" applyAlignment="1" applyProtection="1">
      <alignment horizontal="center" vertical="center" wrapText="1"/>
      <protection hidden="1"/>
    </xf>
    <xf numFmtId="0" fontId="7" fillId="0" borderId="0" xfId="0" applyFont="1" applyBorder="1" applyAlignment="1" applyProtection="1">
      <alignment horizontal="center" vertical="center" wrapText="1"/>
      <protection hidden="1"/>
    </xf>
    <xf numFmtId="0" fontId="9" fillId="0" borderId="17" xfId="0" applyFont="1" applyBorder="1" applyAlignment="1" applyProtection="1">
      <alignment horizontal="center" vertical="center" wrapText="1"/>
      <protection hidden="1"/>
    </xf>
    <xf numFmtId="0" fontId="6" fillId="0" borderId="24" xfId="0" applyFont="1" applyBorder="1" applyAlignment="1" applyProtection="1">
      <alignment vertical="center" wrapText="1"/>
      <protection hidden="1"/>
    </xf>
    <xf numFmtId="0" fontId="6" fillId="0" borderId="4" xfId="0" applyFont="1" applyBorder="1" applyAlignment="1" applyProtection="1">
      <alignment horizontal="center" vertical="center" wrapText="1"/>
      <protection hidden="1"/>
    </xf>
    <xf numFmtId="0" fontId="6" fillId="0" borderId="24" xfId="0" applyFont="1" applyBorder="1" applyAlignment="1"/>
    <xf numFmtId="0" fontId="6" fillId="0" borderId="26" xfId="0" applyFont="1" applyBorder="1"/>
    <xf numFmtId="0" fontId="6" fillId="0" borderId="26" xfId="0" applyFont="1" applyBorder="1" applyAlignment="1" applyProtection="1">
      <alignment vertical="center" wrapText="1"/>
      <protection hidden="1"/>
    </xf>
    <xf numFmtId="0" fontId="6" fillId="0" borderId="27" xfId="0" applyFont="1" applyBorder="1" applyAlignment="1" applyProtection="1">
      <alignment vertical="center" wrapText="1"/>
      <protection hidden="1"/>
    </xf>
    <xf numFmtId="0" fontId="10" fillId="0" borderId="8" xfId="0" applyFont="1" applyBorder="1" applyAlignment="1" applyProtection="1">
      <alignment horizontal="center" vertical="center" wrapText="1"/>
      <protection hidden="1"/>
    </xf>
    <xf numFmtId="0" fontId="6" fillId="0" borderId="0" xfId="0" applyFont="1" applyBorder="1" applyAlignment="1"/>
    <xf numFmtId="0" fontId="6" fillId="0" borderId="38" xfId="0" applyFont="1" applyBorder="1" applyAlignment="1" applyProtection="1">
      <alignment horizontal="center" vertical="center" wrapText="1"/>
      <protection hidden="1"/>
    </xf>
    <xf numFmtId="0" fontId="6" fillId="0" borderId="0" xfId="0" applyFont="1" applyBorder="1" applyAlignment="1" applyProtection="1">
      <alignment horizontal="center" vertical="top" wrapText="1"/>
      <protection hidden="1"/>
    </xf>
    <xf numFmtId="0" fontId="0" fillId="0" borderId="26" xfId="0" applyBorder="1"/>
    <xf numFmtId="0" fontId="6" fillId="0" borderId="0" xfId="0" applyFont="1" applyBorder="1" applyAlignment="1" applyProtection="1">
      <alignment horizontal="center" vertical="center" wrapText="1"/>
      <protection hidden="1"/>
    </xf>
    <xf numFmtId="0" fontId="13" fillId="0" borderId="0" xfId="0" applyFont="1" applyBorder="1" applyAlignment="1" applyProtection="1">
      <alignment horizontal="center" vertical="center" wrapText="1"/>
      <protection hidden="1"/>
    </xf>
    <xf numFmtId="0" fontId="15" fillId="0" borderId="0" xfId="0" applyFont="1" applyBorder="1" applyAlignment="1" applyProtection="1">
      <alignment horizontal="center" vertical="center" wrapText="1"/>
      <protection hidden="1"/>
    </xf>
    <xf numFmtId="0" fontId="14" fillId="0" borderId="0" xfId="0" applyFont="1" applyAlignment="1">
      <alignment horizontal="center"/>
    </xf>
    <xf numFmtId="0" fontId="16" fillId="0" borderId="0" xfId="0" applyFont="1"/>
    <xf numFmtId="0" fontId="17" fillId="0" borderId="0" xfId="0" applyFont="1" applyAlignment="1">
      <alignment horizontal="center"/>
    </xf>
    <xf numFmtId="0" fontId="19" fillId="0" borderId="0" xfId="0" applyFont="1" applyBorder="1" applyAlignment="1" applyProtection="1">
      <alignment horizontal="center" vertical="center" wrapText="1"/>
      <protection hidden="1"/>
    </xf>
    <xf numFmtId="0" fontId="18" fillId="0" borderId="0" xfId="0" applyFont="1" applyBorder="1" applyAlignment="1" applyProtection="1">
      <alignment horizontal="center" vertical="center" wrapText="1"/>
      <protection hidden="1"/>
    </xf>
    <xf numFmtId="0" fontId="18" fillId="0" borderId="0" xfId="0" applyFont="1" applyBorder="1" applyAlignment="1" applyProtection="1">
      <alignment vertical="center" wrapText="1"/>
      <protection hidden="1"/>
    </xf>
    <xf numFmtId="0" fontId="22" fillId="0" borderId="41" xfId="0" applyFont="1" applyBorder="1" applyAlignment="1" applyProtection="1">
      <alignment horizontal="center" vertical="center" wrapText="1"/>
      <protection hidden="1"/>
    </xf>
    <xf numFmtId="0" fontId="22" fillId="0" borderId="42" xfId="0" applyFont="1" applyBorder="1" applyAlignment="1" applyProtection="1">
      <alignment horizontal="center" vertical="center" wrapText="1"/>
      <protection hidden="1"/>
    </xf>
    <xf numFmtId="0" fontId="20" fillId="0" borderId="15" xfId="0" applyFont="1" applyBorder="1" applyAlignment="1">
      <alignment vertical="top"/>
    </xf>
    <xf numFmtId="0" fontId="20" fillId="0" borderId="16" xfId="0" applyFont="1" applyBorder="1" applyAlignment="1">
      <alignment vertical="top"/>
    </xf>
    <xf numFmtId="0" fontId="20" fillId="0" borderId="16" xfId="0" applyFont="1" applyBorder="1"/>
    <xf numFmtId="0" fontId="20" fillId="0" borderId="11" xfId="0" applyFont="1" applyBorder="1" applyAlignment="1">
      <alignment horizontal="center" vertical="top"/>
    </xf>
    <xf numFmtId="0" fontId="21" fillId="0" borderId="12" xfId="0" applyFont="1" applyBorder="1" applyAlignment="1" applyProtection="1">
      <alignment vertical="top" wrapText="1"/>
      <protection hidden="1"/>
    </xf>
    <xf numFmtId="0" fontId="20" fillId="0" borderId="37" xfId="0" applyFont="1" applyBorder="1"/>
    <xf numFmtId="0" fontId="21" fillId="0" borderId="11" xfId="0" applyFont="1" applyBorder="1" applyAlignment="1" applyProtection="1">
      <alignment horizontal="center" vertical="top" wrapText="1"/>
      <protection hidden="1"/>
    </xf>
    <xf numFmtId="0" fontId="22" fillId="0" borderId="8" xfId="0" applyFont="1" applyBorder="1" applyAlignment="1" applyProtection="1">
      <alignment horizontal="center" vertical="center" wrapText="1"/>
      <protection hidden="1"/>
    </xf>
    <xf numFmtId="0" fontId="20" fillId="0" borderId="4" xfId="0" applyFont="1" applyBorder="1" applyAlignment="1">
      <alignment vertical="top"/>
    </xf>
    <xf numFmtId="0" fontId="22" fillId="0" borderId="1" xfId="0" applyFont="1" applyBorder="1" applyAlignment="1" applyProtection="1">
      <alignment horizontal="center" vertical="center" wrapText="1"/>
      <protection hidden="1"/>
    </xf>
    <xf numFmtId="0" fontId="10" fillId="0" borderId="6" xfId="0" applyFont="1" applyBorder="1" applyAlignment="1" applyProtection="1">
      <alignment horizontal="center" vertical="top" wrapText="1"/>
      <protection hidden="1"/>
    </xf>
    <xf numFmtId="0" fontId="21" fillId="0" borderId="6" xfId="0" applyFont="1" applyBorder="1" applyAlignment="1" applyProtection="1">
      <alignment horizontal="justify" vertical="center" wrapText="1"/>
      <protection hidden="1"/>
    </xf>
    <xf numFmtId="0" fontId="21" fillId="0" borderId="6" xfId="0" applyFont="1" applyBorder="1" applyAlignment="1" applyProtection="1">
      <alignment horizontal="justify" vertical="top" wrapText="1"/>
      <protection hidden="1"/>
    </xf>
    <xf numFmtId="0" fontId="20" fillId="0" borderId="4" xfId="0" applyFont="1" applyFill="1" applyBorder="1" applyAlignment="1">
      <alignment vertical="top"/>
    </xf>
    <xf numFmtId="0" fontId="20" fillId="0" borderId="16" xfId="0" applyFont="1" applyFill="1" applyBorder="1" applyAlignment="1">
      <alignment vertical="top"/>
    </xf>
    <xf numFmtId="0" fontId="20" fillId="0" borderId="30" xfId="0" applyFont="1" applyFill="1" applyBorder="1" applyAlignment="1">
      <alignment vertical="top"/>
    </xf>
    <xf numFmtId="0" fontId="22" fillId="0" borderId="14" xfId="0" applyFont="1" applyBorder="1" applyAlignment="1" applyProtection="1">
      <alignment horizontal="center" vertical="center" wrapText="1"/>
      <protection hidden="1"/>
    </xf>
    <xf numFmtId="0" fontId="21" fillId="0" borderId="6" xfId="0" applyFont="1" applyBorder="1" applyAlignment="1" applyProtection="1">
      <alignment horizontal="left" vertical="top" wrapText="1"/>
      <protection hidden="1"/>
    </xf>
    <xf numFmtId="0" fontId="5" fillId="0" borderId="0" xfId="0" applyFont="1" applyAlignment="1">
      <alignment vertical="top" wrapText="1"/>
    </xf>
    <xf numFmtId="0" fontId="26" fillId="0" borderId="0" xfId="0" applyFont="1" applyAlignment="1">
      <alignment horizontal="center"/>
    </xf>
    <xf numFmtId="0" fontId="24" fillId="0" borderId="0" xfId="0" applyFont="1" applyAlignment="1">
      <alignment horizontal="center"/>
    </xf>
    <xf numFmtId="0" fontId="2" fillId="0" borderId="0" xfId="0" applyFont="1" applyAlignment="1">
      <alignment vertical="top" wrapText="1"/>
    </xf>
    <xf numFmtId="0" fontId="29" fillId="0" borderId="3" xfId="0" applyFont="1" applyBorder="1" applyAlignment="1" applyProtection="1">
      <alignment horizontal="center" vertical="center" wrapText="1"/>
      <protection hidden="1"/>
    </xf>
    <xf numFmtId="0" fontId="28" fillId="0" borderId="11" xfId="0" applyFont="1" applyBorder="1" applyAlignment="1" applyProtection="1">
      <alignment vertical="center" wrapText="1"/>
      <protection hidden="1"/>
    </xf>
    <xf numFmtId="0" fontId="28" fillId="0" borderId="18" xfId="0" applyFont="1" applyBorder="1" applyAlignment="1" applyProtection="1">
      <alignment vertical="center" wrapText="1"/>
      <protection hidden="1"/>
    </xf>
    <xf numFmtId="0" fontId="29" fillId="0" borderId="5" xfId="0" applyFont="1" applyBorder="1" applyAlignment="1" applyProtection="1">
      <alignment vertical="center" wrapText="1"/>
      <protection hidden="1"/>
    </xf>
    <xf numFmtId="0" fontId="29" fillId="0" borderId="1" xfId="0" applyFont="1" applyBorder="1" applyAlignment="1" applyProtection="1">
      <alignment vertical="center" wrapText="1"/>
      <protection hidden="1"/>
    </xf>
    <xf numFmtId="0" fontId="28" fillId="0" borderId="30" xfId="0" applyFont="1" applyBorder="1" applyAlignment="1" applyProtection="1">
      <alignment vertical="center" wrapText="1"/>
      <protection hidden="1"/>
    </xf>
    <xf numFmtId="0" fontId="29" fillId="0" borderId="14" xfId="0" applyFont="1" applyBorder="1" applyAlignment="1" applyProtection="1">
      <alignment vertical="center" wrapText="1"/>
      <protection hidden="1"/>
    </xf>
    <xf numFmtId="0" fontId="0" fillId="0" borderId="0" xfId="0" applyFont="1" applyBorder="1" applyAlignment="1">
      <alignment horizontal="center"/>
    </xf>
    <xf numFmtId="0" fontId="6" fillId="0" borderId="1" xfId="0" applyFont="1" applyBorder="1" applyAlignment="1" applyProtection="1">
      <alignment horizontal="left" vertical="center" wrapText="1"/>
      <protection hidden="1"/>
    </xf>
    <xf numFmtId="0" fontId="16" fillId="0" borderId="0" xfId="0" applyFont="1" applyAlignment="1">
      <alignment horizontal="left" vertical="top"/>
    </xf>
    <xf numFmtId="0" fontId="0" fillId="0" borderId="0" xfId="0" applyBorder="1" applyAlignment="1">
      <alignment horizontal="center" vertical="center"/>
    </xf>
    <xf numFmtId="0" fontId="0" fillId="0" borderId="0" xfId="0" applyFill="1" applyBorder="1"/>
    <xf numFmtId="0" fontId="0" fillId="2" borderId="0" xfId="0" applyFill="1" applyBorder="1"/>
    <xf numFmtId="0" fontId="2" fillId="0" borderId="0" xfId="0" applyFont="1" applyFill="1" applyBorder="1"/>
    <xf numFmtId="0" fontId="0" fillId="2" borderId="0" xfId="0" applyFill="1" applyBorder="1" applyAlignment="1">
      <alignment horizontal="left"/>
    </xf>
    <xf numFmtId="0" fontId="30" fillId="0" borderId="0" xfId="0" applyFont="1" applyAlignment="1" applyProtection="1">
      <alignment vertical="center" wrapText="1"/>
      <protection hidden="1"/>
    </xf>
    <xf numFmtId="0" fontId="7" fillId="0" borderId="1" xfId="0" applyFont="1" applyBorder="1" applyAlignment="1" applyProtection="1">
      <alignment horizontal="center" vertical="center" wrapText="1"/>
      <protection hidden="1"/>
    </xf>
    <xf numFmtId="0" fontId="0" fillId="0" borderId="0" xfId="0" applyAlignment="1">
      <alignment horizontal="center"/>
    </xf>
    <xf numFmtId="0" fontId="25" fillId="0" borderId="0" xfId="0" applyFont="1" applyAlignment="1">
      <alignment vertical="top" wrapText="1"/>
    </xf>
    <xf numFmtId="0" fontId="22" fillId="0" borderId="9" xfId="0" applyFont="1" applyBorder="1" applyAlignment="1" applyProtection="1">
      <alignment horizontal="center" vertical="center" wrapText="1"/>
      <protection hidden="1"/>
    </xf>
    <xf numFmtId="0" fontId="22" fillId="0" borderId="36" xfId="0" applyFont="1" applyBorder="1" applyAlignment="1" applyProtection="1">
      <alignment horizontal="center" vertical="center" wrapText="1"/>
      <protection hidden="1"/>
    </xf>
    <xf numFmtId="0" fontId="23" fillId="0" borderId="9" xfId="0" applyFont="1" applyBorder="1" applyAlignment="1">
      <alignment horizontal="center"/>
    </xf>
    <xf numFmtId="0" fontId="0" fillId="0" borderId="49" xfId="0" applyBorder="1"/>
    <xf numFmtId="0" fontId="31" fillId="8" borderId="0" xfId="0" applyFont="1" applyFill="1" applyBorder="1" applyAlignment="1">
      <alignment horizontal="center" vertical="center"/>
    </xf>
    <xf numFmtId="0" fontId="20" fillId="8" borderId="0" xfId="0" applyFont="1" applyFill="1" applyBorder="1"/>
    <xf numFmtId="0" fontId="0" fillId="8" borderId="0" xfId="0" applyFill="1" applyBorder="1"/>
    <xf numFmtId="0" fontId="0" fillId="8" borderId="21" xfId="0" applyFill="1" applyBorder="1"/>
    <xf numFmtId="0" fontId="0" fillId="8" borderId="22" xfId="0" applyFill="1" applyBorder="1"/>
    <xf numFmtId="0" fontId="0" fillId="8" borderId="23" xfId="0" applyFill="1" applyBorder="1"/>
    <xf numFmtId="0" fontId="27" fillId="8" borderId="19" xfId="0" applyFont="1" applyFill="1" applyBorder="1"/>
    <xf numFmtId="0" fontId="0" fillId="8" borderId="24" xfId="0" applyFill="1" applyBorder="1"/>
    <xf numFmtId="0" fontId="0" fillId="8" borderId="19" xfId="0" applyFill="1" applyBorder="1"/>
    <xf numFmtId="0" fontId="0" fillId="8" borderId="25" xfId="0" applyFill="1" applyBorder="1"/>
    <xf numFmtId="0" fontId="0" fillId="8" borderId="26" xfId="0" applyFill="1" applyBorder="1"/>
    <xf numFmtId="0" fontId="0" fillId="8" borderId="27" xfId="0" applyFill="1" applyBorder="1"/>
    <xf numFmtId="0" fontId="25" fillId="8" borderId="0" xfId="0" applyFont="1" applyFill="1" applyBorder="1"/>
    <xf numFmtId="0" fontId="25" fillId="8" borderId="0" xfId="0" applyFont="1" applyFill="1" applyBorder="1" applyAlignment="1">
      <alignment vertical="center"/>
    </xf>
    <xf numFmtId="0" fontId="33" fillId="8" borderId="0" xfId="0" applyFont="1" applyFill="1" applyBorder="1" applyAlignment="1">
      <alignment horizontal="left" vertical="center" wrapText="1"/>
    </xf>
    <xf numFmtId="0" fontId="0" fillId="11" borderId="58" xfId="0" applyFill="1" applyBorder="1"/>
    <xf numFmtId="0" fontId="0" fillId="11" borderId="63" xfId="0" applyFill="1" applyBorder="1"/>
    <xf numFmtId="0" fontId="0" fillId="11" borderId="57" xfId="0" applyFont="1" applyFill="1" applyBorder="1"/>
    <xf numFmtId="0" fontId="0" fillId="11" borderId="62" xfId="0" applyFont="1" applyFill="1" applyBorder="1"/>
    <xf numFmtId="0" fontId="32" fillId="11" borderId="62" xfId="0" applyFont="1" applyFill="1" applyBorder="1" applyAlignment="1">
      <alignment horizontal="center" vertical="top" wrapText="1"/>
    </xf>
    <xf numFmtId="0" fontId="28" fillId="0" borderId="67" xfId="0" applyFont="1" applyBorder="1" applyAlignment="1" applyProtection="1">
      <alignment horizontal="left" vertical="center" wrapText="1"/>
      <protection hidden="1"/>
    </xf>
    <xf numFmtId="0" fontId="28" fillId="0" borderId="12" xfId="0" applyFont="1" applyBorder="1" applyAlignment="1" applyProtection="1">
      <alignment vertical="center" wrapText="1"/>
      <protection hidden="1"/>
    </xf>
    <xf numFmtId="0" fontId="28" fillId="0" borderId="42" xfId="0" applyFont="1" applyBorder="1" applyAlignment="1" applyProtection="1">
      <alignment vertical="center" wrapText="1"/>
      <protection hidden="1"/>
    </xf>
    <xf numFmtId="0" fontId="28" fillId="0" borderId="68" xfId="0" applyFont="1" applyBorder="1" applyAlignment="1" applyProtection="1">
      <alignment vertical="center" wrapText="1"/>
      <protection hidden="1"/>
    </xf>
    <xf numFmtId="0" fontId="28" fillId="0" borderId="2" xfId="0" applyFont="1" applyBorder="1" applyAlignment="1" applyProtection="1">
      <alignment horizontal="center" vertical="center" wrapText="1"/>
      <protection hidden="1"/>
    </xf>
    <xf numFmtId="0" fontId="28" fillId="0" borderId="15" xfId="0" applyFont="1" applyBorder="1" applyAlignment="1" applyProtection="1">
      <alignment vertical="center" wrapText="1"/>
      <protection hidden="1"/>
    </xf>
    <xf numFmtId="0" fontId="28" fillId="0" borderId="37" xfId="0" applyFont="1" applyBorder="1" applyAlignment="1" applyProtection="1">
      <alignment vertical="center" wrapText="1"/>
      <protection hidden="1"/>
    </xf>
    <xf numFmtId="0" fontId="20" fillId="8" borderId="0" xfId="0" applyFont="1" applyFill="1" applyBorder="1" applyAlignment="1"/>
    <xf numFmtId="0" fontId="0" fillId="8" borderId="24" xfId="0" applyFill="1" applyBorder="1" applyAlignment="1"/>
    <xf numFmtId="0" fontId="20" fillId="8" borderId="0" xfId="0" applyFont="1" applyFill="1" applyBorder="1" applyAlignment="1">
      <alignment vertical="center"/>
    </xf>
    <xf numFmtId="0" fontId="0" fillId="8" borderId="24" xfId="0" applyFill="1" applyBorder="1" applyAlignment="1">
      <alignment vertical="center"/>
    </xf>
    <xf numFmtId="0" fontId="31" fillId="8" borderId="0" xfId="0" applyFont="1" applyFill="1" applyBorder="1" applyAlignment="1">
      <alignment horizontal="right"/>
    </xf>
    <xf numFmtId="0" fontId="0" fillId="14" borderId="0" xfId="0" applyFill="1" applyBorder="1" applyAlignment="1">
      <alignment vertical="center"/>
    </xf>
    <xf numFmtId="0" fontId="39" fillId="0" borderId="0" xfId="1" applyFont="1" applyFill="1" applyBorder="1" applyAlignment="1" applyProtection="1">
      <protection locked="0"/>
    </xf>
    <xf numFmtId="0" fontId="37" fillId="0" borderId="1" xfId="1" applyBorder="1" applyAlignment="1" applyProtection="1">
      <alignment horizontal="center"/>
      <protection hidden="1"/>
    </xf>
    <xf numFmtId="0" fontId="37" fillId="0" borderId="1" xfId="1" applyFont="1" applyBorder="1" applyProtection="1">
      <protection hidden="1"/>
    </xf>
    <xf numFmtId="0" fontId="37" fillId="0" borderId="1" xfId="1" applyBorder="1" applyProtection="1">
      <protection hidden="1"/>
    </xf>
    <xf numFmtId="0" fontId="37" fillId="0" borderId="0" xfId="1" applyAlignment="1" applyProtection="1">
      <alignment horizontal="center"/>
      <protection hidden="1"/>
    </xf>
    <xf numFmtId="0" fontId="37" fillId="0" borderId="0" xfId="1" applyProtection="1">
      <protection hidden="1"/>
    </xf>
    <xf numFmtId="0" fontId="2" fillId="2" borderId="1" xfId="0" applyFont="1" applyFill="1" applyBorder="1" applyAlignment="1">
      <alignment horizontal="center" vertical="center"/>
    </xf>
    <xf numFmtId="0" fontId="40" fillId="0" borderId="0" xfId="1" applyFont="1" applyFill="1" applyBorder="1" applyAlignment="1" applyProtection="1">
      <alignment horizontal="center"/>
      <protection hidden="1"/>
    </xf>
    <xf numFmtId="0" fontId="37" fillId="0" borderId="0" xfId="1" applyFill="1" applyBorder="1" applyProtection="1">
      <protection hidden="1"/>
    </xf>
    <xf numFmtId="0" fontId="41" fillId="0" borderId="0" xfId="1" applyFont="1" applyFill="1" applyBorder="1" applyAlignment="1" applyProtection="1">
      <alignment horizontal="left" vertical="top"/>
      <protection hidden="1"/>
    </xf>
    <xf numFmtId="0" fontId="0" fillId="0" borderId="0" xfId="1" applyFont="1" applyProtection="1">
      <protection hidden="1"/>
    </xf>
    <xf numFmtId="0" fontId="39" fillId="15" borderId="5" xfId="1" applyFont="1" applyFill="1" applyBorder="1" applyAlignment="1" applyProtection="1">
      <alignment horizontal="left"/>
      <protection locked="0"/>
    </xf>
    <xf numFmtId="2" fontId="39" fillId="0" borderId="0" xfId="1" applyNumberFormat="1" applyFont="1" applyFill="1" applyBorder="1" applyAlignment="1" applyProtection="1">
      <protection locked="0"/>
    </xf>
    <xf numFmtId="0" fontId="38" fillId="19" borderId="1" xfId="1" applyNumberFormat="1" applyFont="1" applyFill="1" applyBorder="1" applyAlignment="1" applyProtection="1">
      <alignment horizontal="left"/>
      <protection locked="0"/>
    </xf>
    <xf numFmtId="0" fontId="0" fillId="19" borderId="1" xfId="0" applyFill="1" applyBorder="1"/>
    <xf numFmtId="2" fontId="0" fillId="19" borderId="1" xfId="0" applyNumberFormat="1" applyFill="1" applyBorder="1"/>
    <xf numFmtId="2" fontId="38" fillId="15" borderId="5" xfId="1" applyNumberFormat="1" applyFont="1" applyFill="1" applyBorder="1" applyAlignment="1" applyProtection="1">
      <alignment horizontal="left"/>
      <protection locked="0"/>
    </xf>
    <xf numFmtId="0" fontId="25" fillId="11" borderId="56" xfId="0" applyFont="1" applyFill="1" applyBorder="1" applyAlignment="1">
      <alignment vertical="center"/>
    </xf>
    <xf numFmtId="0" fontId="0" fillId="11" borderId="57" xfId="0" applyFont="1" applyFill="1" applyBorder="1" applyAlignment="1">
      <alignment vertical="center"/>
    </xf>
    <xf numFmtId="0" fontId="41" fillId="17" borderId="0" xfId="1" applyFont="1" applyFill="1" applyBorder="1" applyAlignment="1" applyProtection="1">
      <alignment horizontal="center"/>
      <protection hidden="1"/>
    </xf>
    <xf numFmtId="0" fontId="2" fillId="2" borderId="12" xfId="0" applyFont="1" applyFill="1" applyBorder="1" applyAlignment="1"/>
    <xf numFmtId="0" fontId="25" fillId="11" borderId="61" xfId="0" applyFont="1" applyFill="1" applyBorder="1" applyAlignment="1">
      <alignment vertical="center"/>
    </xf>
    <xf numFmtId="0" fontId="38" fillId="0" borderId="0" xfId="1" applyFont="1" applyFill="1" applyBorder="1" applyAlignment="1" applyProtection="1">
      <alignment horizontal="left"/>
      <protection locked="0"/>
    </xf>
    <xf numFmtId="0" fontId="39" fillId="0" borderId="0" xfId="1" applyFont="1" applyFill="1" applyBorder="1" applyAlignment="1" applyProtection="1">
      <alignment horizontal="left"/>
      <protection locked="0"/>
    </xf>
    <xf numFmtId="0" fontId="37" fillId="0" borderId="0" xfId="1" applyFill="1" applyBorder="1" applyAlignment="1" applyProtection="1">
      <alignment horizontal="center"/>
      <protection hidden="1"/>
    </xf>
    <xf numFmtId="0" fontId="37" fillId="0" borderId="0" xfId="1" applyFont="1" applyFill="1" applyBorder="1" applyProtection="1">
      <protection hidden="1"/>
    </xf>
    <xf numFmtId="0" fontId="0" fillId="0" borderId="0" xfId="1" applyFont="1" applyFill="1" applyBorder="1" applyProtection="1">
      <protection hidden="1"/>
    </xf>
    <xf numFmtId="0" fontId="40" fillId="0" borderId="0" xfId="1" applyFont="1" applyFill="1" applyBorder="1" applyAlignment="1" applyProtection="1">
      <protection hidden="1"/>
    </xf>
    <xf numFmtId="0" fontId="41" fillId="0" borderId="0" xfId="1" applyFont="1" applyFill="1" applyBorder="1" applyAlignment="1" applyProtection="1">
      <alignment vertical="top"/>
      <protection hidden="1"/>
    </xf>
    <xf numFmtId="49" fontId="2" fillId="2" borderId="1" xfId="0" applyNumberFormat="1" applyFont="1" applyFill="1" applyBorder="1" applyAlignment="1">
      <alignment horizontal="left" vertical="center"/>
    </xf>
    <xf numFmtId="2" fontId="2" fillId="2" borderId="11" xfId="0" applyNumberFormat="1" applyFont="1" applyFill="1" applyBorder="1" applyAlignment="1">
      <alignment horizontal="center" vertical="center"/>
    </xf>
    <xf numFmtId="0" fontId="50" fillId="3" borderId="1" xfId="0" applyFont="1" applyFill="1" applyBorder="1" applyAlignment="1">
      <alignment horizontal="center" vertical="center"/>
    </xf>
    <xf numFmtId="0" fontId="50" fillId="3" borderId="11" xfId="0" applyFont="1" applyFill="1" applyBorder="1" applyAlignment="1">
      <alignment horizontal="center" vertical="center"/>
    </xf>
    <xf numFmtId="0" fontId="50" fillId="4" borderId="1" xfId="0" applyFont="1" applyFill="1" applyBorder="1" applyAlignment="1"/>
    <xf numFmtId="0" fontId="50" fillId="4" borderId="1" xfId="0" applyFont="1" applyFill="1" applyBorder="1" applyAlignment="1">
      <alignment horizontal="left"/>
    </xf>
    <xf numFmtId="0" fontId="50" fillId="18" borderId="19" xfId="0" applyFont="1" applyFill="1" applyBorder="1" applyAlignment="1">
      <alignment horizontal="right"/>
    </xf>
    <xf numFmtId="0" fontId="50" fillId="18" borderId="19" xfId="0" applyFont="1" applyFill="1" applyBorder="1" applyAlignment="1">
      <alignment horizontal="right" vertical="center"/>
    </xf>
    <xf numFmtId="0" fontId="50" fillId="18" borderId="25" xfId="0" applyFont="1" applyFill="1" applyBorder="1" applyAlignment="1">
      <alignment horizontal="right"/>
    </xf>
    <xf numFmtId="0" fontId="2" fillId="2" borderId="18" xfId="0" applyFont="1" applyFill="1" applyBorder="1" applyAlignment="1">
      <alignment horizontal="center"/>
    </xf>
    <xf numFmtId="0" fontId="2" fillId="4" borderId="9" xfId="0" applyFont="1" applyFill="1" applyBorder="1" applyAlignment="1">
      <alignment horizontal="center"/>
    </xf>
    <xf numFmtId="0" fontId="2" fillId="4" borderId="0" xfId="0" applyFont="1" applyFill="1" applyBorder="1" applyAlignment="1">
      <alignment horizontal="center"/>
    </xf>
    <xf numFmtId="0" fontId="2" fillId="4" borderId="42" xfId="0" applyFont="1" applyFill="1" applyBorder="1" applyAlignment="1">
      <alignment horizontal="center"/>
    </xf>
    <xf numFmtId="0" fontId="2" fillId="4" borderId="10" xfId="0" applyFont="1" applyFill="1" applyBorder="1" applyAlignment="1">
      <alignment horizontal="center"/>
    </xf>
    <xf numFmtId="0" fontId="2" fillId="4" borderId="28" xfId="0" applyFont="1" applyFill="1" applyBorder="1" applyAlignment="1">
      <alignment horizontal="center"/>
    </xf>
    <xf numFmtId="0" fontId="2" fillId="4" borderId="43" xfId="0" applyFont="1" applyFill="1" applyBorder="1" applyAlignment="1">
      <alignment horizontal="center"/>
    </xf>
    <xf numFmtId="0" fontId="50" fillId="4" borderId="11" xfId="0" applyFont="1" applyFill="1" applyBorder="1" applyAlignment="1">
      <alignment horizontal="left"/>
    </xf>
    <xf numFmtId="0" fontId="50" fillId="4" borderId="18" xfId="0" applyFont="1" applyFill="1" applyBorder="1" applyAlignment="1">
      <alignment horizontal="left"/>
    </xf>
    <xf numFmtId="0" fontId="50" fillId="4" borderId="12" xfId="0" applyFont="1" applyFill="1" applyBorder="1" applyAlignment="1">
      <alignment horizontal="left"/>
    </xf>
    <xf numFmtId="0" fontId="0" fillId="6" borderId="31" xfId="0" applyFill="1" applyBorder="1" applyAlignment="1">
      <alignment horizontal="center"/>
    </xf>
    <xf numFmtId="0" fontId="0" fillId="6" borderId="32" xfId="0" applyFill="1" applyBorder="1" applyAlignment="1">
      <alignment horizontal="center"/>
    </xf>
    <xf numFmtId="0" fontId="0" fillId="6" borderId="33" xfId="0" applyFill="1" applyBorder="1" applyAlignment="1">
      <alignment horizontal="center"/>
    </xf>
    <xf numFmtId="0" fontId="50" fillId="4" borderId="1" xfId="0" applyFont="1" applyFill="1" applyBorder="1" applyAlignment="1"/>
    <xf numFmtId="0" fontId="50" fillId="4" borderId="1" xfId="0" applyFont="1" applyFill="1" applyBorder="1" applyAlignment="1">
      <alignment horizontal="right" vertical="center"/>
    </xf>
    <xf numFmtId="0" fontId="20" fillId="0" borderId="0" xfId="0" applyFont="1"/>
    <xf numFmtId="0" fontId="24" fillId="0" borderId="0" xfId="0" applyFont="1" applyAlignment="1">
      <alignment horizontal="center"/>
    </xf>
    <xf numFmtId="0" fontId="25" fillId="0" borderId="0" xfId="0" applyFont="1" applyAlignment="1">
      <alignment vertical="top" wrapText="1"/>
    </xf>
    <xf numFmtId="0" fontId="0" fillId="0" borderId="0" xfId="0" applyAlignment="1">
      <alignment horizontal="center"/>
    </xf>
    <xf numFmtId="0" fontId="52" fillId="0" borderId="0" xfId="0" applyFont="1" applyAlignment="1">
      <alignment horizontal="center"/>
    </xf>
    <xf numFmtId="0" fontId="5" fillId="0" borderId="0" xfId="0" applyFont="1"/>
    <xf numFmtId="0" fontId="5" fillId="0" borderId="0" xfId="0" applyFont="1" applyAlignment="1">
      <alignment wrapText="1"/>
    </xf>
    <xf numFmtId="0" fontId="1" fillId="0" borderId="0" xfId="0" applyFont="1" applyBorder="1" applyAlignment="1" applyProtection="1">
      <alignment vertical="center" wrapText="1"/>
      <protection hidden="1"/>
    </xf>
    <xf numFmtId="0" fontId="5" fillId="0" borderId="0" xfId="0" applyFont="1" applyBorder="1"/>
    <xf numFmtId="0" fontId="5" fillId="0" borderId="0" xfId="0" applyFont="1" applyAlignment="1">
      <alignment vertical="top"/>
    </xf>
    <xf numFmtId="0" fontId="27" fillId="0" borderId="0" xfId="0" applyFont="1" applyAlignment="1"/>
    <xf numFmtId="0" fontId="0" fillId="0" borderId="0" xfId="0" applyAlignment="1"/>
    <xf numFmtId="0" fontId="24" fillId="0" borderId="0" xfId="0" applyFont="1" applyAlignment="1"/>
    <xf numFmtId="0" fontId="50" fillId="4" borderId="5" xfId="0" applyFont="1" applyFill="1" applyBorder="1" applyAlignment="1">
      <alignment horizontal="left"/>
    </xf>
    <xf numFmtId="0" fontId="50" fillId="3" borderId="5" xfId="0" applyFont="1" applyFill="1" applyBorder="1" applyAlignment="1">
      <alignment horizontal="center" vertical="center"/>
    </xf>
    <xf numFmtId="0" fontId="50" fillId="4" borderId="10" xfId="0" applyFont="1" applyFill="1" applyBorder="1" applyAlignment="1">
      <alignment horizontal="center"/>
    </xf>
    <xf numFmtId="0" fontId="50" fillId="4" borderId="28" xfId="0" applyFont="1" applyFill="1" applyBorder="1" applyAlignment="1">
      <alignment horizontal="center"/>
    </xf>
    <xf numFmtId="0" fontId="0" fillId="2" borderId="1" xfId="0" applyFill="1" applyBorder="1" applyAlignment="1">
      <alignment horizontal="center" vertical="center"/>
    </xf>
    <xf numFmtId="0" fontId="2" fillId="2" borderId="11" xfId="0" applyFont="1" applyFill="1" applyBorder="1" applyAlignment="1">
      <alignment horizontal="center" vertical="center"/>
    </xf>
    <xf numFmtId="0" fontId="7" fillId="0" borderId="1" xfId="0" applyFont="1" applyBorder="1" applyAlignment="1" applyProtection="1">
      <alignment horizontal="center" vertical="center" wrapText="1"/>
      <protection hidden="1"/>
    </xf>
    <xf numFmtId="0" fontId="6" fillId="0" borderId="15" xfId="0" applyFont="1" applyBorder="1" applyAlignment="1" applyProtection="1">
      <alignment horizontal="center" vertical="center" wrapText="1"/>
      <protection hidden="1"/>
    </xf>
    <xf numFmtId="0" fontId="6" fillId="0" borderId="5" xfId="0" applyFont="1" applyBorder="1" applyAlignment="1" applyProtection="1">
      <alignment horizontal="left" vertical="center" wrapText="1"/>
      <protection hidden="1"/>
    </xf>
    <xf numFmtId="0" fontId="6" fillId="0" borderId="0" xfId="0" applyFont="1"/>
    <xf numFmtId="0" fontId="0" fillId="0" borderId="0" xfId="0" applyFont="1"/>
    <xf numFmtId="0" fontId="6" fillId="0" borderId="0" xfId="0" applyFont="1" applyAlignment="1"/>
    <xf numFmtId="0" fontId="7" fillId="0" borderId="0" xfId="0" applyFont="1"/>
    <xf numFmtId="0" fontId="6" fillId="0" borderId="0" xfId="0" applyFont="1" applyAlignment="1">
      <alignment horizontal="left"/>
    </xf>
    <xf numFmtId="0" fontId="6" fillId="0" borderId="0" xfId="0" applyFont="1" applyAlignment="1">
      <alignment horizontal="center"/>
    </xf>
    <xf numFmtId="0" fontId="55" fillId="0" borderId="0" xfId="0" applyFont="1"/>
    <xf numFmtId="0" fontId="56" fillId="0" borderId="0" xfId="0" applyFont="1" applyAlignment="1" applyProtection="1">
      <alignment vertical="center"/>
      <protection hidden="1"/>
    </xf>
    <xf numFmtId="0" fontId="20" fillId="0" borderId="0" xfId="0" applyFont="1" applyAlignment="1"/>
    <xf numFmtId="0" fontId="0" fillId="0" borderId="0" xfId="0" applyFont="1" applyAlignment="1"/>
    <xf numFmtId="0" fontId="6" fillId="0" borderId="0" xfId="0" applyFont="1" applyAlignment="1">
      <alignment vertical="top" wrapText="1"/>
    </xf>
    <xf numFmtId="0" fontId="6" fillId="0" borderId="0" xfId="0" applyFont="1" applyAlignment="1">
      <alignment vertical="center"/>
    </xf>
    <xf numFmtId="0" fontId="7" fillId="0" borderId="0" xfId="0" applyFont="1" applyAlignment="1">
      <alignment horizontal="left" vertical="top" wrapText="1"/>
    </xf>
    <xf numFmtId="0" fontId="6" fillId="0" borderId="0" xfId="0" applyFont="1" applyAlignment="1">
      <alignment horizontal="justify" vertical="justify" wrapText="1"/>
    </xf>
    <xf numFmtId="0" fontId="9" fillId="0" borderId="12" xfId="0" applyFont="1" applyBorder="1" applyAlignment="1" applyProtection="1">
      <alignment horizontal="justify" vertical="top" wrapText="1"/>
      <protection hidden="1"/>
    </xf>
    <xf numFmtId="0" fontId="58" fillId="0" borderId="21" xfId="0" applyFont="1" applyBorder="1" applyAlignment="1">
      <alignment horizontal="center"/>
    </xf>
    <xf numFmtId="0" fontId="58" fillId="0" borderId="22" xfId="0" applyFont="1" applyBorder="1" applyAlignment="1">
      <alignment horizontal="center"/>
    </xf>
    <xf numFmtId="0" fontId="58" fillId="0" borderId="23" xfId="0" applyFont="1" applyBorder="1" applyAlignment="1">
      <alignment horizontal="center"/>
    </xf>
    <xf numFmtId="0" fontId="58" fillId="0" borderId="19" xfId="0" applyFont="1" applyBorder="1" applyAlignment="1">
      <alignment horizontal="center"/>
    </xf>
    <xf numFmtId="0" fontId="58" fillId="0" borderId="0" xfId="0" applyFont="1" applyBorder="1" applyAlignment="1">
      <alignment horizontal="center"/>
    </xf>
    <xf numFmtId="0" fontId="58" fillId="0" borderId="24" xfId="0" applyFont="1" applyBorder="1" applyAlignment="1">
      <alignment horizontal="center"/>
    </xf>
    <xf numFmtId="0" fontId="20" fillId="0" borderId="19" xfId="0" applyFont="1" applyBorder="1" applyAlignment="1">
      <alignment horizontal="left" vertical="top" wrapText="1"/>
    </xf>
    <xf numFmtId="0" fontId="20" fillId="0" borderId="0" xfId="0" applyFont="1" applyBorder="1" applyAlignment="1">
      <alignment horizontal="left" vertical="top" wrapText="1"/>
    </xf>
    <xf numFmtId="0" fontId="20" fillId="0" borderId="24" xfId="0" applyFont="1" applyBorder="1" applyAlignment="1">
      <alignment horizontal="left" vertical="top" wrapText="1"/>
    </xf>
    <xf numFmtId="0" fontId="58" fillId="0" borderId="19" xfId="0" applyFont="1" applyBorder="1" applyAlignment="1">
      <alignment horizontal="left" vertical="center"/>
    </xf>
    <xf numFmtId="0" fontId="20" fillId="0" borderId="19" xfId="0" applyFont="1" applyBorder="1" applyAlignment="1">
      <alignment wrapText="1"/>
    </xf>
    <xf numFmtId="0" fontId="20" fillId="0" borderId="0" xfId="0" applyFont="1" applyBorder="1" applyAlignment="1">
      <alignment vertical="top" wrapText="1"/>
    </xf>
    <xf numFmtId="0" fontId="20" fillId="0" borderId="24" xfId="0" applyFont="1" applyBorder="1" applyAlignment="1">
      <alignment wrapText="1"/>
    </xf>
    <xf numFmtId="0" fontId="20" fillId="0" borderId="19" xfId="0" applyFont="1" applyBorder="1"/>
    <xf numFmtId="0" fontId="20" fillId="0" borderId="0" xfId="0" applyFont="1" applyBorder="1"/>
    <xf numFmtId="49" fontId="20" fillId="0" borderId="0" xfId="0" applyNumberFormat="1" applyFont="1" applyBorder="1" applyAlignment="1">
      <alignment vertical="top"/>
    </xf>
    <xf numFmtId="0" fontId="20" fillId="0" borderId="24" xfId="0" applyFont="1" applyBorder="1"/>
    <xf numFmtId="0" fontId="20" fillId="0" borderId="0" xfId="0" applyFont="1" applyBorder="1" applyAlignment="1">
      <alignment vertical="top"/>
    </xf>
    <xf numFmtId="0" fontId="20" fillId="0" borderId="24" xfId="0" applyFont="1" applyBorder="1" applyAlignment="1">
      <alignment vertical="top"/>
    </xf>
    <xf numFmtId="0" fontId="20" fillId="0" borderId="0" xfId="0" applyFont="1" applyBorder="1" applyAlignment="1">
      <alignment vertical="center" wrapText="1"/>
    </xf>
    <xf numFmtId="0" fontId="59" fillId="0" borderId="19" xfId="0" applyFont="1" applyBorder="1"/>
    <xf numFmtId="49" fontId="20" fillId="0" borderId="0" xfId="0" applyNumberFormat="1" applyFont="1" applyBorder="1"/>
    <xf numFmtId="0" fontId="6" fillId="0" borderId="19" xfId="0" applyFont="1" applyBorder="1" applyAlignment="1" applyProtection="1">
      <alignment vertical="center"/>
      <protection hidden="1"/>
    </xf>
    <xf numFmtId="0" fontId="6" fillId="0" borderId="0" xfId="0" applyFont="1" applyBorder="1" applyAlignment="1" applyProtection="1">
      <alignment vertical="center"/>
      <protection hidden="1"/>
    </xf>
    <xf numFmtId="0" fontId="20" fillId="0" borderId="25" xfId="0" applyFont="1" applyBorder="1"/>
    <xf numFmtId="0" fontId="20" fillId="0" borderId="26" xfId="0" applyFont="1" applyBorder="1"/>
    <xf numFmtId="0" fontId="20" fillId="0" borderId="27" xfId="0" applyFont="1" applyBorder="1"/>
    <xf numFmtId="0" fontId="13" fillId="0" borderId="0" xfId="0" applyFont="1" applyBorder="1" applyAlignment="1" applyProtection="1">
      <alignment vertical="center" wrapText="1"/>
      <protection hidden="1"/>
    </xf>
    <xf numFmtId="0" fontId="0" fillId="0" borderId="0" xfId="0" applyFont="1" applyAlignment="1">
      <alignment horizontal="center"/>
    </xf>
    <xf numFmtId="0" fontId="0" fillId="20" borderId="0" xfId="0" applyFill="1" applyBorder="1"/>
    <xf numFmtId="0" fontId="0" fillId="20" borderId="0" xfId="0" applyFill="1" applyBorder="1" applyAlignment="1"/>
    <xf numFmtId="0" fontId="37" fillId="20" borderId="0" xfId="1" applyFill="1" applyBorder="1" applyProtection="1">
      <protection hidden="1"/>
    </xf>
    <xf numFmtId="0" fontId="0" fillId="20" borderId="0" xfId="0" applyFill="1"/>
    <xf numFmtId="0" fontId="0" fillId="20" borderId="0" xfId="0" applyFill="1" applyBorder="1" applyAlignment="1">
      <alignment vertical="center"/>
    </xf>
    <xf numFmtId="0" fontId="0" fillId="20" borderId="0" xfId="0" applyFill="1" applyBorder="1" applyAlignment="1">
      <alignment horizontal="center"/>
    </xf>
    <xf numFmtId="0" fontId="0" fillId="20" borderId="22" xfId="0" applyFill="1" applyBorder="1" applyAlignment="1"/>
    <xf numFmtId="0" fontId="5" fillId="20" borderId="0" xfId="0" applyFont="1" applyFill="1" applyAlignment="1"/>
    <xf numFmtId="0" fontId="0" fillId="20" borderId="0" xfId="0" applyFill="1" applyBorder="1" applyAlignment="1">
      <alignment horizontal="center" vertical="center"/>
    </xf>
    <xf numFmtId="0" fontId="1" fillId="20" borderId="0" xfId="0" applyFont="1" applyFill="1"/>
    <xf numFmtId="0" fontId="0" fillId="0" borderId="0" xfId="0" applyFont="1" applyAlignment="1">
      <alignment vertical="center"/>
    </xf>
    <xf numFmtId="0" fontId="6" fillId="0" borderId="0" xfId="0" applyFont="1" applyAlignment="1">
      <alignment horizontal="left" vertical="center"/>
    </xf>
    <xf numFmtId="0" fontId="54" fillId="10" borderId="31" xfId="0" applyFont="1" applyFill="1" applyBorder="1" applyAlignment="1">
      <alignment horizontal="center" vertical="center"/>
    </xf>
    <xf numFmtId="0" fontId="54" fillId="10" borderId="32" xfId="0" applyFont="1" applyFill="1" applyBorder="1" applyAlignment="1">
      <alignment horizontal="center" vertical="center"/>
    </xf>
    <xf numFmtId="0" fontId="54" fillId="10" borderId="33" xfId="0" applyFont="1" applyFill="1" applyBorder="1" applyAlignment="1">
      <alignment horizontal="center" vertical="center"/>
    </xf>
    <xf numFmtId="0" fontId="33" fillId="11" borderId="59" xfId="0" applyFont="1" applyFill="1" applyBorder="1" applyAlignment="1">
      <alignment horizontal="left" vertical="center" wrapText="1"/>
    </xf>
    <xf numFmtId="0" fontId="33" fillId="11" borderId="0" xfId="0" applyFont="1" applyFill="1" applyBorder="1" applyAlignment="1">
      <alignment horizontal="left" vertical="center" wrapText="1"/>
    </xf>
    <xf numFmtId="0" fontId="33" fillId="11" borderId="60" xfId="0" applyFont="1" applyFill="1" applyBorder="1" applyAlignment="1">
      <alignment horizontal="left" vertical="center" wrapText="1"/>
    </xf>
    <xf numFmtId="0" fontId="33" fillId="11" borderId="61" xfId="0" applyFont="1" applyFill="1" applyBorder="1" applyAlignment="1">
      <alignment horizontal="left" vertical="center" wrapText="1"/>
    </xf>
    <xf numFmtId="0" fontId="33" fillId="11" borderId="62" xfId="0" applyFont="1" applyFill="1" applyBorder="1" applyAlignment="1">
      <alignment horizontal="left" vertical="center" wrapText="1"/>
    </xf>
    <xf numFmtId="0" fontId="33" fillId="11" borderId="63" xfId="0" applyFont="1" applyFill="1" applyBorder="1" applyAlignment="1">
      <alignment horizontal="left" vertical="center" wrapText="1"/>
    </xf>
    <xf numFmtId="0" fontId="33" fillId="11" borderId="56" xfId="0" applyFont="1" applyFill="1" applyBorder="1" applyAlignment="1">
      <alignment horizontal="left"/>
    </xf>
    <xf numFmtId="0" fontId="33" fillId="11" borderId="57" xfId="0" applyFont="1" applyFill="1" applyBorder="1" applyAlignment="1">
      <alignment horizontal="left"/>
    </xf>
    <xf numFmtId="0" fontId="33" fillId="11" borderId="58" xfId="0" applyFont="1" applyFill="1" applyBorder="1" applyAlignment="1">
      <alignment horizontal="left"/>
    </xf>
    <xf numFmtId="0" fontId="2" fillId="0" borderId="0" xfId="0" applyFont="1" applyBorder="1" applyAlignment="1">
      <alignment horizontal="left" vertical="top" wrapText="1"/>
    </xf>
    <xf numFmtId="0" fontId="2" fillId="0" borderId="0" xfId="0" applyFont="1" applyBorder="1" applyAlignment="1">
      <alignment vertical="top" wrapText="1"/>
    </xf>
    <xf numFmtId="0" fontId="44" fillId="5" borderId="1" xfId="0" applyFont="1" applyFill="1" applyBorder="1" applyAlignment="1">
      <alignment horizontal="center"/>
    </xf>
    <xf numFmtId="0" fontId="44" fillId="5" borderId="5" xfId="0" applyFont="1" applyFill="1" applyBorder="1" applyAlignment="1">
      <alignment horizontal="center"/>
    </xf>
    <xf numFmtId="0" fontId="44" fillId="5" borderId="11" xfId="0" applyFont="1" applyFill="1" applyBorder="1" applyAlignment="1">
      <alignment horizontal="center"/>
    </xf>
    <xf numFmtId="0" fontId="2" fillId="2" borderId="1" xfId="0" applyFont="1" applyFill="1" applyBorder="1" applyAlignment="1">
      <alignment horizontal="left" vertical="center"/>
    </xf>
    <xf numFmtId="49" fontId="2" fillId="2" borderId="6" xfId="0" applyNumberFormat="1" applyFont="1" applyFill="1" applyBorder="1" applyAlignment="1">
      <alignment horizontal="left" vertical="center"/>
    </xf>
    <xf numFmtId="0" fontId="2" fillId="2" borderId="18" xfId="0" applyFont="1" applyFill="1" applyBorder="1" applyAlignment="1">
      <alignment horizontal="left" vertical="center"/>
    </xf>
    <xf numFmtId="0" fontId="2" fillId="2" borderId="12" xfId="0" applyFont="1" applyFill="1" applyBorder="1" applyAlignment="1">
      <alignment horizontal="left" vertical="center"/>
    </xf>
    <xf numFmtId="0" fontId="0" fillId="12" borderId="21" xfId="0" applyFont="1" applyFill="1" applyBorder="1" applyAlignment="1">
      <alignment horizontal="right" vertical="top"/>
    </xf>
    <xf numFmtId="0" fontId="0" fillId="12" borderId="22" xfId="0" applyFont="1" applyFill="1" applyBorder="1" applyAlignment="1">
      <alignment horizontal="right" vertical="top"/>
    </xf>
    <xf numFmtId="0" fontId="0" fillId="12" borderId="19" xfId="0" applyFont="1" applyFill="1" applyBorder="1" applyAlignment="1">
      <alignment horizontal="center"/>
    </xf>
    <xf numFmtId="0" fontId="0" fillId="12" borderId="0" xfId="0" applyFont="1" applyFill="1" applyBorder="1" applyAlignment="1">
      <alignment horizontal="center"/>
    </xf>
    <xf numFmtId="0" fontId="0" fillId="12" borderId="24" xfId="0" applyFont="1" applyFill="1" applyBorder="1" applyAlignment="1">
      <alignment horizontal="center"/>
    </xf>
    <xf numFmtId="0" fontId="36" fillId="13" borderId="25" xfId="0" applyFont="1" applyFill="1" applyBorder="1" applyAlignment="1">
      <alignment horizontal="right"/>
    </xf>
    <xf numFmtId="0" fontId="36" fillId="13" borderId="26" xfId="0" applyFont="1" applyFill="1" applyBorder="1" applyAlignment="1">
      <alignment horizontal="right"/>
    </xf>
    <xf numFmtId="0" fontId="36" fillId="13" borderId="27" xfId="0" applyFont="1" applyFill="1" applyBorder="1" applyAlignment="1">
      <alignment horizontal="right"/>
    </xf>
    <xf numFmtId="0" fontId="0" fillId="12" borderId="19" xfId="0" applyFont="1" applyFill="1" applyBorder="1" applyAlignment="1">
      <alignment horizontal="left" vertical="center"/>
    </xf>
    <xf numFmtId="0" fontId="0" fillId="12" borderId="0" xfId="0" applyFont="1" applyFill="1" applyBorder="1" applyAlignment="1">
      <alignment horizontal="left" vertical="center"/>
    </xf>
    <xf numFmtId="0" fontId="0" fillId="12" borderId="24" xfId="0" applyFont="1" applyFill="1" applyBorder="1" applyAlignment="1">
      <alignment horizontal="left" vertical="center"/>
    </xf>
    <xf numFmtId="0" fontId="2" fillId="2" borderId="11" xfId="0" applyFont="1" applyFill="1" applyBorder="1" applyAlignment="1">
      <alignment horizontal="left" vertical="center"/>
    </xf>
    <xf numFmtId="0" fontId="45" fillId="7" borderId="2" xfId="0" applyFont="1" applyFill="1" applyBorder="1" applyAlignment="1">
      <alignment horizontal="center"/>
    </xf>
    <xf numFmtId="0" fontId="45" fillId="7" borderId="3" xfId="0" applyFont="1" applyFill="1" applyBorder="1" applyAlignment="1">
      <alignment horizontal="center"/>
    </xf>
    <xf numFmtId="0" fontId="45" fillId="7" borderId="13" xfId="0" applyFont="1" applyFill="1" applyBorder="1" applyAlignment="1">
      <alignment horizontal="center"/>
    </xf>
    <xf numFmtId="0" fontId="0" fillId="12" borderId="19" xfId="0" applyFill="1" applyBorder="1" applyAlignment="1">
      <alignment horizontal="left" vertical="center"/>
    </xf>
    <xf numFmtId="0" fontId="0" fillId="12" borderId="22" xfId="0" applyFont="1" applyFill="1" applyBorder="1" applyAlignment="1">
      <alignment horizontal="left" vertical="center"/>
    </xf>
    <xf numFmtId="0" fontId="0" fillId="12" borderId="23" xfId="0" applyFont="1" applyFill="1" applyBorder="1" applyAlignment="1">
      <alignment horizontal="left" vertical="center"/>
    </xf>
    <xf numFmtId="0" fontId="0" fillId="12" borderId="19" xfId="0" applyFont="1" applyFill="1" applyBorder="1" applyAlignment="1">
      <alignment horizontal="left"/>
    </xf>
    <xf numFmtId="0" fontId="0" fillId="12" borderId="0" xfId="0" applyFont="1" applyFill="1" applyBorder="1" applyAlignment="1">
      <alignment horizontal="left"/>
    </xf>
    <xf numFmtId="0" fontId="0" fillId="12" borderId="24" xfId="0" applyFont="1" applyFill="1" applyBorder="1" applyAlignment="1">
      <alignment horizontal="left"/>
    </xf>
    <xf numFmtId="0" fontId="2" fillId="18" borderId="0" xfId="0" applyFont="1" applyFill="1" applyBorder="1" applyAlignment="1">
      <alignment horizontal="left" vertical="center"/>
    </xf>
    <xf numFmtId="0" fontId="2" fillId="18" borderId="24" xfId="0" applyFont="1" applyFill="1" applyBorder="1" applyAlignment="1">
      <alignment horizontal="left" vertical="center"/>
    </xf>
    <xf numFmtId="0" fontId="2" fillId="18" borderId="0" xfId="0" applyFont="1" applyFill="1" applyBorder="1" applyAlignment="1">
      <alignment horizontal="left"/>
    </xf>
    <xf numFmtId="0" fontId="2" fillId="18" borderId="24" xfId="0" applyFont="1" applyFill="1" applyBorder="1" applyAlignment="1">
      <alignment horizontal="left"/>
    </xf>
    <xf numFmtId="0" fontId="2" fillId="2" borderId="8" xfId="0" applyFont="1" applyFill="1" applyBorder="1" applyAlignment="1">
      <alignment horizontal="center"/>
    </xf>
    <xf numFmtId="0" fontId="2" fillId="2" borderId="41" xfId="0" applyFont="1" applyFill="1" applyBorder="1" applyAlignment="1">
      <alignment horizontal="center"/>
    </xf>
    <xf numFmtId="0" fontId="41" fillId="17" borderId="11" xfId="1" applyFont="1" applyFill="1" applyBorder="1" applyAlignment="1" applyProtection="1">
      <alignment horizontal="center"/>
      <protection hidden="1"/>
    </xf>
    <xf numFmtId="0" fontId="41" fillId="17" borderId="18" xfId="1" applyFont="1" applyFill="1" applyBorder="1" applyAlignment="1" applyProtection="1">
      <alignment horizontal="center"/>
      <protection hidden="1"/>
    </xf>
    <xf numFmtId="0" fontId="41" fillId="17" borderId="12" xfId="1" applyFont="1" applyFill="1" applyBorder="1" applyAlignment="1" applyProtection="1">
      <alignment horizontal="center"/>
      <protection hidden="1"/>
    </xf>
    <xf numFmtId="0" fontId="2" fillId="2" borderId="11" xfId="0" applyFont="1" applyFill="1" applyBorder="1" applyAlignment="1">
      <alignment horizontal="left"/>
    </xf>
    <xf numFmtId="0" fontId="2" fillId="2" borderId="18" xfId="0" applyFont="1" applyFill="1" applyBorder="1" applyAlignment="1">
      <alignment horizontal="left"/>
    </xf>
    <xf numFmtId="0" fontId="2" fillId="2" borderId="12" xfId="0" applyFont="1" applyFill="1" applyBorder="1" applyAlignment="1">
      <alignment horizontal="left"/>
    </xf>
    <xf numFmtId="0" fontId="2" fillId="2" borderId="18" xfId="0" applyFont="1" applyFill="1" applyBorder="1" applyAlignment="1">
      <alignment horizontal="center"/>
    </xf>
    <xf numFmtId="0" fontId="2" fillId="2" borderId="12" xfId="0" applyFont="1" applyFill="1" applyBorder="1" applyAlignment="1">
      <alignment horizontal="center"/>
    </xf>
    <xf numFmtId="0" fontId="2" fillId="2" borderId="7" xfId="0" applyFont="1" applyFill="1" applyBorder="1" applyAlignment="1">
      <alignment horizontal="left" vertical="center"/>
    </xf>
    <xf numFmtId="0" fontId="2" fillId="2" borderId="41" xfId="0" applyFont="1" applyFill="1" applyBorder="1" applyAlignment="1">
      <alignment horizontal="left" vertical="center"/>
    </xf>
    <xf numFmtId="0" fontId="44" fillId="5" borderId="7" xfId="0" applyFont="1" applyFill="1" applyBorder="1" applyAlignment="1">
      <alignment textRotation="90"/>
    </xf>
    <xf numFmtId="0" fontId="44" fillId="5" borderId="9" xfId="0" applyFont="1" applyFill="1" applyBorder="1" applyAlignment="1">
      <alignment textRotation="90"/>
    </xf>
    <xf numFmtId="49" fontId="2" fillId="2" borderId="11" xfId="0" applyNumberFormat="1" applyFont="1" applyFill="1" applyBorder="1" applyAlignment="1">
      <alignment horizontal="left" vertical="center"/>
    </xf>
    <xf numFmtId="49" fontId="2" fillId="2" borderId="18" xfId="0" applyNumberFormat="1" applyFont="1" applyFill="1" applyBorder="1" applyAlignment="1">
      <alignment horizontal="left" vertical="center"/>
    </xf>
    <xf numFmtId="0" fontId="2" fillId="2" borderId="18" xfId="0" applyFont="1" applyFill="1" applyBorder="1" applyAlignment="1">
      <alignment horizontal="center" vertical="center"/>
    </xf>
    <xf numFmtId="0" fontId="2" fillId="2" borderId="12" xfId="0" applyFont="1" applyFill="1" applyBorder="1" applyAlignment="1">
      <alignment horizontal="center" vertical="center"/>
    </xf>
    <xf numFmtId="0" fontId="51" fillId="9" borderId="31" xfId="0" applyFont="1" applyFill="1" applyBorder="1" applyAlignment="1">
      <alignment horizontal="center"/>
    </xf>
    <xf numFmtId="0" fontId="51" fillId="9" borderId="32" xfId="0" applyFont="1" applyFill="1" applyBorder="1" applyAlignment="1">
      <alignment horizontal="center"/>
    </xf>
    <xf numFmtId="0" fontId="51" fillId="9" borderId="33" xfId="0" applyFont="1" applyFill="1" applyBorder="1" applyAlignment="1">
      <alignment horizontal="center"/>
    </xf>
    <xf numFmtId="0" fontId="2" fillId="18" borderId="26" xfId="0" applyFont="1" applyFill="1" applyBorder="1" applyAlignment="1">
      <alignment horizontal="left" vertical="center"/>
    </xf>
    <xf numFmtId="0" fontId="2" fillId="18" borderId="27" xfId="0" applyFont="1" applyFill="1" applyBorder="1" applyAlignment="1">
      <alignment horizontal="left" vertical="center"/>
    </xf>
    <xf numFmtId="0" fontId="2" fillId="18" borderId="22" xfId="0" applyFont="1" applyFill="1" applyBorder="1" applyAlignment="1">
      <alignment horizontal="left"/>
    </xf>
    <xf numFmtId="0" fontId="2" fillId="18" borderId="23" xfId="0" applyFont="1" applyFill="1" applyBorder="1" applyAlignment="1">
      <alignment horizontal="left"/>
    </xf>
    <xf numFmtId="0" fontId="40" fillId="16" borderId="9" xfId="1" applyFont="1" applyFill="1" applyBorder="1" applyAlignment="1" applyProtection="1">
      <alignment horizontal="center"/>
      <protection hidden="1"/>
    </xf>
    <xf numFmtId="0" fontId="40" fillId="16" borderId="0" xfId="1" applyFont="1" applyFill="1" applyBorder="1" applyAlignment="1" applyProtection="1">
      <alignment horizontal="center"/>
      <protection hidden="1"/>
    </xf>
    <xf numFmtId="0" fontId="50" fillId="4" borderId="1" xfId="0" applyFont="1" applyFill="1" applyBorder="1" applyAlignment="1">
      <alignment horizontal="left" vertical="center" wrapText="1"/>
    </xf>
    <xf numFmtId="0" fontId="50" fillId="4" borderId="1" xfId="0" applyFont="1" applyFill="1" applyBorder="1" applyAlignment="1">
      <alignment horizontal="left" vertical="center"/>
    </xf>
    <xf numFmtId="0" fontId="50" fillId="4" borderId="11" xfId="0" applyFont="1" applyFill="1" applyBorder="1" applyAlignment="1">
      <alignment horizontal="left" vertical="center"/>
    </xf>
    <xf numFmtId="0" fontId="50" fillId="4" borderId="12" xfId="0" applyFont="1" applyFill="1" applyBorder="1" applyAlignment="1">
      <alignment horizontal="left" vertical="center"/>
    </xf>
    <xf numFmtId="49" fontId="2" fillId="2" borderId="12" xfId="0" applyNumberFormat="1" applyFont="1" applyFill="1" applyBorder="1" applyAlignment="1">
      <alignment horizontal="left" vertical="center"/>
    </xf>
    <xf numFmtId="0" fontId="35" fillId="7" borderId="31" xfId="0" applyFont="1" applyFill="1" applyBorder="1" applyAlignment="1">
      <alignment horizontal="center" vertical="center"/>
    </xf>
    <xf numFmtId="0" fontId="35" fillId="7" borderId="32" xfId="0" applyFont="1" applyFill="1" applyBorder="1" applyAlignment="1">
      <alignment horizontal="center" vertical="center"/>
    </xf>
    <xf numFmtId="0" fontId="35" fillId="7" borderId="33" xfId="0" applyFont="1" applyFill="1" applyBorder="1" applyAlignment="1">
      <alignment horizontal="center" vertical="center"/>
    </xf>
    <xf numFmtId="0" fontId="4" fillId="5" borderId="31" xfId="0" applyFont="1" applyFill="1" applyBorder="1" applyAlignment="1">
      <alignment horizontal="center"/>
    </xf>
    <xf numFmtId="0" fontId="4" fillId="5" borderId="32" xfId="0" applyFont="1" applyFill="1" applyBorder="1" applyAlignment="1">
      <alignment horizontal="center"/>
    </xf>
    <xf numFmtId="0" fontId="4" fillId="5" borderId="33" xfId="0" applyFont="1" applyFill="1" applyBorder="1" applyAlignment="1">
      <alignment horizontal="center"/>
    </xf>
    <xf numFmtId="0" fontId="2" fillId="2" borderId="11" xfId="0" applyFont="1" applyFill="1" applyBorder="1" applyAlignment="1">
      <alignment horizontal="right" vertical="center"/>
    </xf>
    <xf numFmtId="0" fontId="2" fillId="2" borderId="12" xfId="0" applyFont="1" applyFill="1" applyBorder="1" applyAlignment="1">
      <alignment horizontal="right" vertical="center"/>
    </xf>
    <xf numFmtId="0" fontId="31" fillId="4" borderId="5"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31" fillId="4" borderId="6" xfId="0" applyFont="1" applyFill="1" applyBorder="1" applyAlignment="1">
      <alignment horizontal="center" vertical="center" wrapText="1"/>
    </xf>
    <xf numFmtId="0" fontId="50" fillId="4" borderId="11" xfId="0" applyFont="1" applyFill="1" applyBorder="1" applyAlignment="1">
      <alignment horizontal="right" vertical="center"/>
    </xf>
    <xf numFmtId="0" fontId="50" fillId="4" borderId="12" xfId="0" applyFont="1" applyFill="1" applyBorder="1" applyAlignment="1">
      <alignment horizontal="right" vertical="center"/>
    </xf>
    <xf numFmtId="0" fontId="45" fillId="7" borderId="69" xfId="0" applyFont="1" applyFill="1" applyBorder="1" applyAlignment="1">
      <alignment horizontal="center"/>
    </xf>
    <xf numFmtId="0" fontId="44" fillId="5" borderId="31" xfId="0" applyFont="1" applyFill="1" applyBorder="1" applyAlignment="1">
      <alignment horizontal="center" vertical="center"/>
    </xf>
    <xf numFmtId="0" fontId="44" fillId="5" borderId="32" xfId="0" applyFont="1" applyFill="1" applyBorder="1" applyAlignment="1">
      <alignment horizontal="center" vertical="center"/>
    </xf>
    <xf numFmtId="0" fontId="45" fillId="7" borderId="15" xfId="0" applyFont="1" applyFill="1" applyBorder="1" applyAlignment="1">
      <alignment horizontal="center" vertical="center" textRotation="90"/>
    </xf>
    <xf numFmtId="0" fontId="45" fillId="7" borderId="16" xfId="0" applyFont="1" applyFill="1" applyBorder="1" applyAlignment="1">
      <alignment horizontal="center" vertical="center" textRotation="90"/>
    </xf>
    <xf numFmtId="0" fontId="45" fillId="7" borderId="19" xfId="0" applyFont="1" applyFill="1" applyBorder="1" applyAlignment="1">
      <alignment horizontal="center" vertical="center" textRotation="90"/>
    </xf>
    <xf numFmtId="0" fontId="44" fillId="5" borderId="5" xfId="0" applyFont="1" applyFill="1" applyBorder="1" applyAlignment="1">
      <alignment textRotation="90"/>
    </xf>
    <xf numFmtId="0" fontId="44" fillId="5" borderId="29" xfId="0" applyFont="1" applyFill="1" applyBorder="1" applyAlignment="1">
      <alignment textRotation="90"/>
    </xf>
    <xf numFmtId="0" fontId="45" fillId="7" borderId="5" xfId="0" applyFont="1" applyFill="1" applyBorder="1" applyAlignment="1">
      <alignment horizontal="center" vertical="center" textRotation="90"/>
    </xf>
    <xf numFmtId="0" fontId="45" fillId="7" borderId="29" xfId="0" applyFont="1" applyFill="1" applyBorder="1" applyAlignment="1">
      <alignment horizontal="center" vertical="center" textRotation="90"/>
    </xf>
    <xf numFmtId="0" fontId="45" fillId="7" borderId="6" xfId="0" applyFont="1" applyFill="1" applyBorder="1" applyAlignment="1">
      <alignment horizontal="center" vertical="center" textRotation="90"/>
    </xf>
    <xf numFmtId="0" fontId="14" fillId="4" borderId="11" xfId="0" applyFont="1" applyFill="1" applyBorder="1" applyAlignment="1">
      <alignment horizontal="left" vertical="center" wrapText="1"/>
    </xf>
    <xf numFmtId="0" fontId="14" fillId="4" borderId="12" xfId="0" applyFont="1" applyFill="1" applyBorder="1" applyAlignment="1">
      <alignment horizontal="left" vertical="center" wrapText="1"/>
    </xf>
    <xf numFmtId="0" fontId="0" fillId="2" borderId="11" xfId="0" applyFill="1" applyBorder="1" applyAlignment="1">
      <alignment horizontal="left" vertical="center"/>
    </xf>
    <xf numFmtId="0" fontId="0" fillId="2" borderId="18" xfId="0" applyFill="1" applyBorder="1" applyAlignment="1">
      <alignment horizontal="left" vertical="center"/>
    </xf>
    <xf numFmtId="49" fontId="2" fillId="2" borderId="18" xfId="0" applyNumberFormat="1" applyFont="1" applyFill="1" applyBorder="1" applyAlignment="1">
      <alignment horizontal="center"/>
    </xf>
    <xf numFmtId="49" fontId="2" fillId="2" borderId="12" xfId="0" applyNumberFormat="1" applyFont="1" applyFill="1" applyBorder="1" applyAlignment="1">
      <alignment horizontal="center"/>
    </xf>
    <xf numFmtId="0" fontId="2" fillId="2" borderId="45" xfId="0" applyFont="1" applyFill="1" applyBorder="1" applyAlignment="1">
      <alignment horizontal="left" vertical="center"/>
    </xf>
    <xf numFmtId="0" fontId="2" fillId="2" borderId="47" xfId="0" applyFont="1" applyFill="1" applyBorder="1" applyAlignment="1">
      <alignment horizontal="left" vertical="center"/>
    </xf>
    <xf numFmtId="0" fontId="2" fillId="2" borderId="11" xfId="0" applyFont="1" applyFill="1" applyBorder="1" applyAlignment="1">
      <alignment horizontal="center" vertical="center"/>
    </xf>
    <xf numFmtId="0" fontId="2" fillId="2" borderId="8" xfId="0" applyFont="1" applyFill="1" applyBorder="1" applyAlignment="1">
      <alignment horizontal="left" vertical="center"/>
    </xf>
    <xf numFmtId="0" fontId="2" fillId="2" borderId="11"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4" borderId="11" xfId="0" applyFont="1" applyFill="1" applyBorder="1" applyAlignment="1">
      <alignment horizontal="center"/>
    </xf>
    <xf numFmtId="0" fontId="2" fillId="4" borderId="18" xfId="0" applyFont="1" applyFill="1" applyBorder="1" applyAlignment="1">
      <alignment horizontal="center"/>
    </xf>
    <xf numFmtId="0" fontId="2" fillId="4" borderId="12" xfId="0" applyFont="1" applyFill="1" applyBorder="1" applyAlignment="1">
      <alignment horizontal="center"/>
    </xf>
    <xf numFmtId="0" fontId="50" fillId="4" borderId="45" xfId="0" applyFont="1" applyFill="1" applyBorder="1" applyAlignment="1">
      <alignment horizontal="left" vertical="center"/>
    </xf>
    <xf numFmtId="0" fontId="50" fillId="4" borderId="46" xfId="0" applyFont="1" applyFill="1" applyBorder="1" applyAlignment="1">
      <alignment horizontal="left" vertical="center"/>
    </xf>
    <xf numFmtId="0" fontId="14" fillId="4" borderId="11" xfId="0" applyFont="1" applyFill="1" applyBorder="1" applyAlignment="1">
      <alignment horizontal="left" vertical="center"/>
    </xf>
    <xf numFmtId="0" fontId="14" fillId="4" borderId="12" xfId="0" applyFont="1" applyFill="1" applyBorder="1" applyAlignment="1">
      <alignment horizontal="left" vertical="center"/>
    </xf>
    <xf numFmtId="0" fontId="50" fillId="4" borderId="11" xfId="0" applyFont="1" applyFill="1" applyBorder="1" applyAlignment="1" applyProtection="1">
      <alignment horizontal="left" vertical="center"/>
      <protection locked="0"/>
    </xf>
    <xf numFmtId="0" fontId="50" fillId="4" borderId="12" xfId="0" applyFont="1" applyFill="1" applyBorder="1" applyAlignment="1" applyProtection="1">
      <alignment horizontal="left" vertical="center"/>
      <protection locked="0"/>
    </xf>
    <xf numFmtId="0" fontId="50" fillId="4" borderId="11" xfId="0" applyFont="1" applyFill="1" applyBorder="1" applyAlignment="1">
      <alignment horizontal="left" vertical="center" wrapText="1"/>
    </xf>
    <xf numFmtId="0" fontId="50" fillId="4" borderId="12" xfId="0" applyFont="1" applyFill="1" applyBorder="1" applyAlignment="1">
      <alignment horizontal="left" vertical="center" wrapText="1"/>
    </xf>
    <xf numFmtId="0" fontId="6" fillId="0" borderId="0" xfId="0" applyFont="1" applyAlignment="1">
      <alignment horizontal="left"/>
    </xf>
    <xf numFmtId="0" fontId="20"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Border="1" applyAlignment="1">
      <alignment horizontal="left" vertical="center"/>
    </xf>
    <xf numFmtId="0" fontId="6" fillId="0" borderId="0" xfId="0" applyFont="1" applyAlignment="1">
      <alignment horizontal="center"/>
    </xf>
    <xf numFmtId="0" fontId="20" fillId="0" borderId="0" xfId="0" applyFont="1" applyAlignment="1">
      <alignment horizontal="center"/>
    </xf>
    <xf numFmtId="0" fontId="6" fillId="0" borderId="0" xfId="0" applyFont="1" applyAlignment="1">
      <alignment horizontal="justify" vertical="justify" wrapText="1"/>
    </xf>
    <xf numFmtId="0" fontId="6" fillId="0" borderId="0" xfId="0" applyFont="1" applyAlignment="1" applyProtection="1">
      <alignment horizontal="left" vertical="center" wrapText="1"/>
      <protection hidden="1"/>
    </xf>
    <xf numFmtId="0" fontId="20" fillId="0" borderId="0" xfId="0" applyFont="1" applyAlignment="1">
      <alignment horizontal="left"/>
    </xf>
    <xf numFmtId="0" fontId="6" fillId="0" borderId="0" xfId="0" applyFont="1" applyBorder="1" applyAlignment="1">
      <alignment horizontal="center"/>
    </xf>
    <xf numFmtId="0" fontId="6" fillId="0" borderId="0" xfId="0" applyFont="1" applyAlignment="1">
      <alignment horizontal="left" vertical="center" wrapText="1"/>
    </xf>
    <xf numFmtId="0" fontId="57"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center" vertical="top" wrapText="1"/>
    </xf>
    <xf numFmtId="0" fontId="6" fillId="0" borderId="11" xfId="0" applyFont="1" applyBorder="1" applyAlignment="1" applyProtection="1">
      <alignment horizontal="left" vertical="center" wrapText="1"/>
      <protection hidden="1"/>
    </xf>
    <xf numFmtId="0" fontId="6" fillId="0" borderId="18" xfId="0" applyFont="1" applyBorder="1" applyAlignment="1" applyProtection="1">
      <alignment horizontal="left" vertical="center" wrapText="1"/>
      <protection hidden="1"/>
    </xf>
    <xf numFmtId="0" fontId="6" fillId="0" borderId="20" xfId="0" applyFont="1" applyBorder="1" applyAlignment="1" applyProtection="1">
      <alignment horizontal="left" vertical="center" wrapText="1"/>
      <protection hidden="1"/>
    </xf>
    <xf numFmtId="0" fontId="6" fillId="0" borderId="7" xfId="0" applyFont="1" applyBorder="1" applyAlignment="1" applyProtection="1">
      <alignment horizontal="left" vertical="center" wrapText="1"/>
      <protection hidden="1"/>
    </xf>
    <xf numFmtId="0" fontId="6" fillId="0" borderId="8" xfId="0" applyFont="1" applyBorder="1" applyAlignment="1" applyProtection="1">
      <alignment horizontal="left" vertical="center" wrapText="1"/>
      <protection hidden="1"/>
    </xf>
    <xf numFmtId="0" fontId="6" fillId="0" borderId="17" xfId="0" applyFont="1" applyBorder="1" applyAlignment="1" applyProtection="1">
      <alignment horizontal="left" vertical="center" wrapText="1"/>
      <protection hidden="1"/>
    </xf>
    <xf numFmtId="0" fontId="6" fillId="0" borderId="15" xfId="0" applyFont="1" applyBorder="1" applyAlignment="1" applyProtection="1">
      <alignment horizontal="center" vertical="center" wrapText="1"/>
      <protection hidden="1"/>
    </xf>
    <xf numFmtId="0" fontId="6" fillId="0" borderId="37" xfId="0" applyFont="1" applyBorder="1" applyAlignment="1" applyProtection="1">
      <alignment horizontal="center" vertical="center" wrapText="1"/>
      <protection hidden="1"/>
    </xf>
    <xf numFmtId="0" fontId="6" fillId="0" borderId="5" xfId="0" applyFont="1" applyBorder="1" applyAlignment="1" applyProtection="1">
      <alignment horizontal="left" vertical="center" wrapText="1"/>
      <protection hidden="1"/>
    </xf>
    <xf numFmtId="0" fontId="6" fillId="0" borderId="6" xfId="0" applyFont="1" applyBorder="1" applyAlignment="1" applyProtection="1">
      <alignment horizontal="left" vertical="center" wrapText="1"/>
      <protection hidden="1"/>
    </xf>
    <xf numFmtId="0" fontId="6" fillId="0" borderId="10" xfId="0" applyFont="1" applyBorder="1" applyAlignment="1" applyProtection="1">
      <alignment horizontal="left" vertical="top" wrapText="1"/>
      <protection hidden="1"/>
    </xf>
    <xf numFmtId="0" fontId="6" fillId="0" borderId="28" xfId="0" applyFont="1" applyBorder="1" applyAlignment="1" applyProtection="1">
      <alignment horizontal="left" vertical="top" wrapText="1"/>
      <protection hidden="1"/>
    </xf>
    <xf numFmtId="0" fontId="6" fillId="0" borderId="38" xfId="0" applyFont="1" applyBorder="1" applyAlignment="1" applyProtection="1">
      <alignment horizontal="left" vertical="top" wrapText="1"/>
      <protection hidden="1"/>
    </xf>
    <xf numFmtId="0" fontId="6" fillId="0" borderId="16" xfId="0" applyFont="1" applyBorder="1" applyAlignment="1" applyProtection="1">
      <alignment horizontal="center" vertical="center" wrapText="1"/>
      <protection hidden="1"/>
    </xf>
    <xf numFmtId="0" fontId="6" fillId="0" borderId="5" xfId="0" applyFont="1" applyBorder="1" applyAlignment="1" applyProtection="1">
      <alignment horizontal="justify" vertical="center" wrapText="1"/>
      <protection hidden="1"/>
    </xf>
    <xf numFmtId="0" fontId="6" fillId="0" borderId="29" xfId="0" applyFont="1" applyBorder="1" applyAlignment="1" applyProtection="1">
      <alignment horizontal="justify" vertical="center" wrapText="1"/>
      <protection hidden="1"/>
    </xf>
    <xf numFmtId="0" fontId="6" fillId="0" borderId="6" xfId="0" applyFont="1" applyBorder="1" applyAlignment="1" applyProtection="1">
      <alignment horizontal="justify" vertical="center" wrapText="1"/>
      <protection hidden="1"/>
    </xf>
    <xf numFmtId="0" fontId="7" fillId="0" borderId="1" xfId="0" applyFont="1" applyBorder="1" applyAlignment="1" applyProtection="1">
      <alignment horizontal="center" vertical="center" wrapText="1"/>
      <protection hidden="1"/>
    </xf>
    <xf numFmtId="0" fontId="6" fillId="0" borderId="10" xfId="0" applyFont="1" applyBorder="1" applyAlignment="1" applyProtection="1">
      <alignment horizontal="left" vertical="center" wrapText="1"/>
      <protection hidden="1"/>
    </xf>
    <xf numFmtId="0" fontId="6" fillId="0" borderId="28" xfId="0" applyFont="1" applyBorder="1" applyAlignment="1" applyProtection="1">
      <alignment horizontal="left" vertical="center" wrapText="1"/>
      <protection hidden="1"/>
    </xf>
    <xf numFmtId="0" fontId="6" fillId="0" borderId="38" xfId="0" applyFont="1" applyBorder="1" applyAlignment="1" applyProtection="1">
      <alignment horizontal="left" vertical="center" wrapText="1"/>
      <protection hidden="1"/>
    </xf>
    <xf numFmtId="164" fontId="6" fillId="0" borderId="28" xfId="0" applyNumberFormat="1" applyFont="1" applyBorder="1" applyAlignment="1" applyProtection="1">
      <alignment horizontal="center" vertical="center" wrapText="1"/>
      <protection hidden="1"/>
    </xf>
    <xf numFmtId="164" fontId="6" fillId="0" borderId="38" xfId="0" applyNumberFormat="1" applyFont="1" applyBorder="1" applyAlignment="1" applyProtection="1">
      <alignment horizontal="center" vertical="center" wrapText="1"/>
      <protection hidden="1"/>
    </xf>
    <xf numFmtId="0" fontId="7" fillId="0" borderId="7" xfId="0" applyFont="1" applyBorder="1" applyAlignment="1" applyProtection="1">
      <alignment horizontal="center" vertical="center" wrapText="1"/>
      <protection hidden="1"/>
    </xf>
    <xf numFmtId="0" fontId="7" fillId="0" borderId="10" xfId="0" applyFont="1" applyBorder="1" applyAlignment="1" applyProtection="1">
      <alignment horizontal="center" vertical="center" wrapText="1"/>
      <protection hidden="1"/>
    </xf>
    <xf numFmtId="0" fontId="7" fillId="0" borderId="5" xfId="0" applyFont="1" applyBorder="1" applyAlignment="1" applyProtection="1">
      <alignment horizontal="center" vertical="center" wrapText="1"/>
      <protection hidden="1"/>
    </xf>
    <xf numFmtId="0" fontId="7" fillId="0" borderId="29" xfId="0" applyFont="1" applyBorder="1" applyAlignment="1" applyProtection="1">
      <alignment horizontal="center" vertical="center" wrapText="1"/>
      <protection hidden="1"/>
    </xf>
    <xf numFmtId="0" fontId="7" fillId="0" borderId="6" xfId="0" applyFont="1" applyBorder="1" applyAlignment="1" applyProtection="1">
      <alignment horizontal="center" vertical="center" wrapText="1"/>
      <protection hidden="1"/>
    </xf>
    <xf numFmtId="0" fontId="6" fillId="0" borderId="9" xfId="0" applyFont="1" applyBorder="1" applyAlignment="1" applyProtection="1">
      <alignment horizontal="left" vertical="center" wrapText="1"/>
      <protection hidden="1"/>
    </xf>
    <xf numFmtId="0" fontId="6" fillId="0" borderId="0" xfId="0" applyFont="1" applyBorder="1" applyAlignment="1" applyProtection="1">
      <alignment horizontal="left" vertical="center" wrapText="1"/>
      <protection hidden="1"/>
    </xf>
    <xf numFmtId="0" fontId="6" fillId="0" borderId="24" xfId="0" applyFont="1" applyBorder="1" applyAlignment="1" applyProtection="1">
      <alignment horizontal="left" vertical="center" wrapText="1"/>
      <protection hidden="1"/>
    </xf>
    <xf numFmtId="0" fontId="5" fillId="0" borderId="0" xfId="0" applyFont="1" applyAlignment="1">
      <alignment horizontal="center" vertical="top" wrapText="1"/>
    </xf>
    <xf numFmtId="0" fontId="6" fillId="0" borderId="0" xfId="0" applyFont="1" applyBorder="1" applyAlignment="1" applyProtection="1">
      <alignment vertical="top" wrapText="1"/>
      <protection hidden="1"/>
    </xf>
    <xf numFmtId="0" fontId="6" fillId="0" borderId="30" xfId="0" applyFont="1" applyBorder="1" applyAlignment="1" applyProtection="1">
      <alignment horizontal="center" vertical="center" wrapText="1"/>
      <protection hidden="1"/>
    </xf>
    <xf numFmtId="0" fontId="6" fillId="0" borderId="29" xfId="0" applyFont="1" applyBorder="1" applyAlignment="1" applyProtection="1">
      <alignment horizontal="left" vertical="center" wrapText="1"/>
      <protection hidden="1"/>
    </xf>
    <xf numFmtId="0" fontId="6" fillId="0" borderId="39" xfId="0" applyFont="1" applyBorder="1" applyAlignment="1" applyProtection="1">
      <alignment horizontal="left" vertical="center" wrapText="1"/>
      <protection hidden="1"/>
    </xf>
    <xf numFmtId="0" fontId="7" fillId="0" borderId="14" xfId="0" applyFont="1" applyBorder="1" applyAlignment="1" applyProtection="1">
      <alignment horizontal="center" vertical="center" wrapText="1"/>
      <protection hidden="1"/>
    </xf>
    <xf numFmtId="0" fontId="11" fillId="0" borderId="0" xfId="0" applyFont="1" applyBorder="1" applyAlignment="1" applyProtection="1">
      <alignment horizontal="center" vertical="center" wrapText="1"/>
      <protection hidden="1"/>
    </xf>
    <xf numFmtId="0" fontId="12" fillId="0" borderId="0" xfId="0" applyFont="1" applyBorder="1" applyAlignment="1" applyProtection="1">
      <alignment horizontal="center" vertical="center" wrapText="1"/>
      <protection hidden="1"/>
    </xf>
    <xf numFmtId="0" fontId="21" fillId="0" borderId="5" xfId="0" applyFont="1" applyBorder="1" applyAlignment="1" applyProtection="1">
      <alignment horizontal="left" vertical="center" wrapText="1"/>
      <protection hidden="1"/>
    </xf>
    <xf numFmtId="0" fontId="21" fillId="0" borderId="6" xfId="0" applyFont="1" applyBorder="1" applyAlignment="1" applyProtection="1">
      <alignment horizontal="left" vertical="center" wrapText="1"/>
      <protection hidden="1"/>
    </xf>
    <xf numFmtId="0" fontId="7" fillId="0" borderId="3" xfId="0" applyFont="1" applyBorder="1" applyAlignment="1" applyProtection="1">
      <alignment horizontal="center" vertical="center" wrapText="1"/>
      <protection hidden="1"/>
    </xf>
    <xf numFmtId="0" fontId="6" fillId="0" borderId="34" xfId="0" applyFont="1" applyBorder="1" applyAlignment="1" applyProtection="1">
      <alignment horizontal="center" vertical="center" wrapText="1"/>
      <protection hidden="1"/>
    </xf>
    <xf numFmtId="0" fontId="6" fillId="0" borderId="35" xfId="0" applyFont="1" applyBorder="1" applyAlignment="1" applyProtection="1">
      <alignment horizontal="left" vertical="center" wrapText="1"/>
      <protection hidden="1"/>
    </xf>
    <xf numFmtId="0" fontId="6" fillId="0" borderId="36" xfId="0" applyFont="1" applyBorder="1" applyAlignment="1" applyProtection="1">
      <alignment horizontal="left" vertical="center" wrapText="1"/>
      <protection hidden="1"/>
    </xf>
    <xf numFmtId="0" fontId="6" fillId="0" borderId="22" xfId="0" applyFont="1" applyBorder="1" applyAlignment="1" applyProtection="1">
      <alignment horizontal="left" vertical="center" wrapText="1"/>
      <protection hidden="1"/>
    </xf>
    <xf numFmtId="0" fontId="6" fillId="0" borderId="23" xfId="0" applyFont="1" applyBorder="1" applyAlignment="1" applyProtection="1">
      <alignment horizontal="left" vertical="center" wrapText="1"/>
      <protection hidden="1"/>
    </xf>
    <xf numFmtId="0" fontId="6" fillId="0" borderId="0" xfId="0" applyFont="1" applyBorder="1" applyAlignment="1" applyProtection="1">
      <alignment horizontal="center" vertical="center" wrapText="1"/>
      <protection hidden="1"/>
    </xf>
    <xf numFmtId="0" fontId="6" fillId="0" borderId="40" xfId="0" applyFont="1" applyBorder="1" applyAlignment="1" applyProtection="1">
      <alignment horizontal="left" vertical="center" wrapText="1"/>
      <protection hidden="1"/>
    </xf>
    <xf numFmtId="0" fontId="6" fillId="0" borderId="26" xfId="0" applyFont="1" applyBorder="1" applyAlignment="1" applyProtection="1">
      <alignment horizontal="left" vertical="center" wrapText="1"/>
      <protection hidden="1"/>
    </xf>
    <xf numFmtId="0" fontId="6" fillId="0" borderId="27" xfId="0" applyFont="1" applyBorder="1" applyAlignment="1" applyProtection="1">
      <alignment horizontal="left" vertical="center" wrapText="1"/>
      <protection hidden="1"/>
    </xf>
    <xf numFmtId="0" fontId="6" fillId="0" borderId="7" xfId="0" applyFont="1" applyBorder="1" applyAlignment="1" applyProtection="1">
      <alignment horizontal="left" wrapText="1"/>
      <protection hidden="1"/>
    </xf>
    <xf numFmtId="0" fontId="6" fillId="0" borderId="8" xfId="0" applyFont="1" applyBorder="1" applyAlignment="1" applyProtection="1">
      <alignment horizontal="left" wrapText="1"/>
      <protection hidden="1"/>
    </xf>
    <xf numFmtId="0" fontId="6" fillId="0" borderId="17" xfId="0" applyFont="1" applyBorder="1" applyAlignment="1" applyProtection="1">
      <alignment horizontal="left" wrapText="1"/>
      <protection hidden="1"/>
    </xf>
    <xf numFmtId="0" fontId="21" fillId="0" borderId="29" xfId="0" applyFont="1" applyBorder="1" applyAlignment="1" applyProtection="1">
      <alignment horizontal="left" vertical="center" wrapText="1"/>
      <protection hidden="1"/>
    </xf>
    <xf numFmtId="0" fontId="21" fillId="0" borderId="9" xfId="0" applyFont="1" applyBorder="1" applyAlignment="1" applyProtection="1">
      <alignment horizontal="left" vertical="center" wrapText="1"/>
      <protection hidden="1"/>
    </xf>
    <xf numFmtId="0" fontId="21" fillId="0" borderId="0" xfId="0" applyFont="1" applyBorder="1" applyAlignment="1" applyProtection="1">
      <alignment horizontal="left" vertical="center" wrapText="1"/>
      <protection hidden="1"/>
    </xf>
    <xf numFmtId="0" fontId="21" fillId="0" borderId="24" xfId="0" applyFont="1" applyBorder="1" applyAlignment="1" applyProtection="1">
      <alignment horizontal="left" vertical="center" wrapText="1"/>
      <protection hidden="1"/>
    </xf>
    <xf numFmtId="0" fontId="3" fillId="0" borderId="0" xfId="0" applyFont="1" applyBorder="1" applyAlignment="1" applyProtection="1">
      <alignment horizontal="center" vertical="center" wrapText="1"/>
      <protection hidden="1"/>
    </xf>
    <xf numFmtId="0" fontId="13" fillId="0" borderId="0" xfId="0" applyFont="1" applyBorder="1" applyAlignment="1" applyProtection="1">
      <alignment horizontal="center" vertical="center" wrapText="1"/>
      <protection hidden="1"/>
    </xf>
    <xf numFmtId="0" fontId="6" fillId="0" borderId="0" xfId="0" applyFont="1" applyBorder="1" applyAlignment="1" applyProtection="1">
      <alignment horizontal="left" vertical="top" wrapText="1"/>
      <protection hidden="1"/>
    </xf>
    <xf numFmtId="164" fontId="6" fillId="0" borderId="28" xfId="0" applyNumberFormat="1" applyFont="1" applyBorder="1" applyAlignment="1" applyProtection="1">
      <alignment horizontal="left" vertical="center" wrapText="1"/>
      <protection hidden="1"/>
    </xf>
    <xf numFmtId="0" fontId="5" fillId="0" borderId="0" xfId="0" applyFont="1" applyAlignment="1">
      <alignment horizontal="left" vertical="center" wrapText="1"/>
    </xf>
    <xf numFmtId="0" fontId="21" fillId="0" borderId="36" xfId="0" applyFont="1" applyBorder="1" applyAlignment="1" applyProtection="1">
      <alignment horizontal="left" vertical="center" wrapText="1"/>
      <protection hidden="1"/>
    </xf>
    <xf numFmtId="0" fontId="21" fillId="0" borderId="22" xfId="0" applyFont="1" applyBorder="1" applyAlignment="1" applyProtection="1">
      <alignment horizontal="left" vertical="center" wrapText="1"/>
      <protection hidden="1"/>
    </xf>
    <xf numFmtId="0" fontId="21" fillId="0" borderId="23" xfId="0" applyFont="1" applyBorder="1" applyAlignment="1" applyProtection="1">
      <alignment horizontal="left" vertical="center" wrapText="1"/>
      <protection hidden="1"/>
    </xf>
    <xf numFmtId="0" fontId="22" fillId="0" borderId="41" xfId="0" applyFont="1" applyBorder="1" applyAlignment="1" applyProtection="1">
      <alignment horizontal="center" vertical="top" wrapText="1"/>
      <protection hidden="1"/>
    </xf>
    <xf numFmtId="0" fontId="22" fillId="0" borderId="43" xfId="0" applyFont="1" applyBorder="1" applyAlignment="1" applyProtection="1">
      <alignment horizontal="center" vertical="top" wrapText="1"/>
      <protection hidden="1"/>
    </xf>
    <xf numFmtId="0" fontId="21" fillId="0" borderId="7" xfId="0" applyFont="1" applyBorder="1" applyAlignment="1" applyProtection="1">
      <alignment horizontal="left" vertical="center" wrapText="1"/>
      <protection hidden="1"/>
    </xf>
    <xf numFmtId="0" fontId="21" fillId="0" borderId="8" xfId="0" applyFont="1" applyBorder="1" applyAlignment="1" applyProtection="1">
      <alignment horizontal="left" vertical="center" wrapText="1"/>
      <protection hidden="1"/>
    </xf>
    <xf numFmtId="0" fontId="21" fillId="0" borderId="17" xfId="0" applyFont="1" applyBorder="1" applyAlignment="1" applyProtection="1">
      <alignment horizontal="left" vertical="center" wrapText="1"/>
      <protection hidden="1"/>
    </xf>
    <xf numFmtId="0" fontId="21" fillId="0" borderId="9" xfId="0" applyFont="1" applyBorder="1" applyAlignment="1" applyProtection="1">
      <alignment horizontal="left" wrapText="1"/>
      <protection hidden="1"/>
    </xf>
    <xf numFmtId="0" fontId="21" fillId="0" borderId="0" xfId="0" applyFont="1" applyBorder="1" applyAlignment="1" applyProtection="1">
      <alignment horizontal="left" wrapText="1"/>
      <protection hidden="1"/>
    </xf>
    <xf numFmtId="0" fontId="21" fillId="0" borderId="24" xfId="0" applyFont="1" applyBorder="1" applyAlignment="1" applyProtection="1">
      <alignment horizontal="left" wrapText="1"/>
      <protection hidden="1"/>
    </xf>
    <xf numFmtId="0" fontId="21" fillId="0" borderId="7" xfId="0" applyFont="1" applyBorder="1" applyAlignment="1" applyProtection="1">
      <alignment horizontal="center" vertical="center" wrapText="1"/>
      <protection hidden="1"/>
    </xf>
    <xf numFmtId="0" fontId="21" fillId="0" borderId="8" xfId="0" applyFont="1" applyBorder="1" applyAlignment="1" applyProtection="1">
      <alignment horizontal="center" vertical="center" wrapText="1"/>
      <protection hidden="1"/>
    </xf>
    <xf numFmtId="0" fontId="21" fillId="0" borderId="17" xfId="0" applyFont="1" applyBorder="1" applyAlignment="1" applyProtection="1">
      <alignment horizontal="center" vertical="center" wrapText="1"/>
      <protection hidden="1"/>
    </xf>
    <xf numFmtId="0" fontId="21" fillId="0" borderId="10" xfId="0" applyFont="1" applyBorder="1" applyAlignment="1" applyProtection="1">
      <alignment horizontal="left" vertical="center" wrapText="1"/>
      <protection hidden="1"/>
    </xf>
    <xf numFmtId="0" fontId="21" fillId="0" borderId="28" xfId="0" applyFont="1" applyBorder="1" applyAlignment="1" applyProtection="1">
      <alignment horizontal="left" vertical="center" wrapText="1"/>
      <protection hidden="1"/>
    </xf>
    <xf numFmtId="0" fontId="21" fillId="0" borderId="38" xfId="0" applyFont="1" applyBorder="1" applyAlignment="1" applyProtection="1">
      <alignment horizontal="left" vertical="center" wrapText="1"/>
      <protection hidden="1"/>
    </xf>
    <xf numFmtId="0" fontId="15" fillId="0" borderId="0" xfId="0" applyFont="1" applyBorder="1" applyAlignment="1" applyProtection="1">
      <alignment horizontal="center" vertical="center" wrapText="1"/>
      <protection hidden="1"/>
    </xf>
    <xf numFmtId="0" fontId="21" fillId="0" borderId="11" xfId="0" applyFont="1" applyBorder="1" applyAlignment="1" applyProtection="1">
      <alignment horizontal="left" vertical="top" wrapText="1"/>
      <protection hidden="1"/>
    </xf>
    <xf numFmtId="0" fontId="21" fillId="0" borderId="12" xfId="0" applyFont="1" applyBorder="1" applyAlignment="1" applyProtection="1">
      <alignment horizontal="left" vertical="top" wrapText="1"/>
      <protection hidden="1"/>
    </xf>
    <xf numFmtId="0" fontId="20" fillId="0" borderId="34" xfId="0" applyFont="1" applyBorder="1" applyAlignment="1">
      <alignment horizontal="center" vertical="top"/>
    </xf>
    <xf numFmtId="0" fontId="20" fillId="0" borderId="16" xfId="0" applyFont="1" applyBorder="1" applyAlignment="1">
      <alignment horizontal="center" vertical="top"/>
    </xf>
    <xf numFmtId="0" fontId="20" fillId="0" borderId="37" xfId="0" applyFont="1" applyBorder="1" applyAlignment="1">
      <alignment horizontal="center" vertical="top"/>
    </xf>
    <xf numFmtId="0" fontId="21" fillId="0" borderId="36" xfId="0" applyFont="1" applyBorder="1" applyAlignment="1" applyProtection="1">
      <alignment horizontal="left" vertical="top" wrapText="1"/>
      <protection hidden="1"/>
    </xf>
    <xf numFmtId="0" fontId="21" fillId="0" borderId="44" xfId="0" applyFont="1" applyBorder="1" applyAlignment="1" applyProtection="1">
      <alignment horizontal="left" vertical="top" wrapText="1"/>
      <protection hidden="1"/>
    </xf>
    <xf numFmtId="0" fontId="21" fillId="0" borderId="9" xfId="0" applyFont="1" applyBorder="1" applyAlignment="1" applyProtection="1">
      <alignment horizontal="left" vertical="top" wrapText="1"/>
      <protection hidden="1"/>
    </xf>
    <xf numFmtId="0" fontId="21" fillId="0" borderId="42" xfId="0" applyFont="1" applyBorder="1" applyAlignment="1" applyProtection="1">
      <alignment horizontal="left" vertical="top" wrapText="1"/>
      <protection hidden="1"/>
    </xf>
    <xf numFmtId="0" fontId="21" fillId="0" borderId="10" xfId="0" applyFont="1" applyBorder="1" applyAlignment="1" applyProtection="1">
      <alignment horizontal="left" vertical="top" wrapText="1"/>
      <protection hidden="1"/>
    </xf>
    <xf numFmtId="0" fontId="21" fillId="0" borderId="43" xfId="0" applyFont="1" applyBorder="1" applyAlignment="1" applyProtection="1">
      <alignment horizontal="left" vertical="top" wrapText="1"/>
      <protection hidden="1"/>
    </xf>
    <xf numFmtId="0" fontId="20" fillId="0" borderId="15" xfId="0" applyFont="1" applyBorder="1" applyAlignment="1">
      <alignment horizontal="center" vertical="top"/>
    </xf>
    <xf numFmtId="0" fontId="21" fillId="0" borderId="7" xfId="0" applyFont="1" applyBorder="1" applyAlignment="1" applyProtection="1">
      <alignment horizontal="left" vertical="top" wrapText="1"/>
      <protection hidden="1"/>
    </xf>
    <xf numFmtId="0" fontId="21" fillId="0" borderId="41" xfId="0" applyFont="1" applyBorder="1" applyAlignment="1" applyProtection="1">
      <alignment horizontal="left" vertical="top" wrapText="1"/>
      <protection hidden="1"/>
    </xf>
    <xf numFmtId="0" fontId="21" fillId="0" borderId="11" xfId="0" applyFont="1" applyBorder="1" applyAlignment="1" applyProtection="1">
      <alignment horizontal="center" vertical="center" wrapText="1"/>
      <protection hidden="1"/>
    </xf>
    <xf numFmtId="0" fontId="21" fillId="0" borderId="18" xfId="0" applyFont="1" applyBorder="1" applyAlignment="1" applyProtection="1">
      <alignment horizontal="center" vertical="center" wrapText="1"/>
      <protection hidden="1"/>
    </xf>
    <xf numFmtId="0" fontId="21" fillId="0" borderId="20" xfId="0" applyFont="1" applyBorder="1" applyAlignment="1" applyProtection="1">
      <alignment horizontal="center" vertical="center" wrapText="1"/>
      <protection hidden="1"/>
    </xf>
    <xf numFmtId="0" fontId="22" fillId="0" borderId="5" xfId="0" applyFont="1" applyBorder="1" applyAlignment="1" applyProtection="1">
      <alignment horizontal="center" vertical="top" wrapText="1"/>
      <protection hidden="1"/>
    </xf>
    <xf numFmtId="0" fontId="22" fillId="0" borderId="29" xfId="0" applyFont="1" applyBorder="1" applyAlignment="1" applyProtection="1">
      <alignment horizontal="center" vertical="top" wrapText="1"/>
      <protection hidden="1"/>
    </xf>
    <xf numFmtId="0" fontId="22" fillId="0" borderId="6" xfId="0" applyFont="1" applyBorder="1" applyAlignment="1" applyProtection="1">
      <alignment horizontal="center" vertical="top" wrapText="1"/>
      <protection hidden="1"/>
    </xf>
    <xf numFmtId="0" fontId="21" fillId="0" borderId="8" xfId="0" applyFont="1" applyBorder="1" applyAlignment="1" applyProtection="1">
      <alignment horizontal="left" vertical="top" wrapText="1"/>
      <protection hidden="1"/>
    </xf>
    <xf numFmtId="0" fontId="21" fillId="0" borderId="17" xfId="0" applyFont="1" applyBorder="1" applyAlignment="1" applyProtection="1">
      <alignment horizontal="left" vertical="top" wrapText="1"/>
      <protection hidden="1"/>
    </xf>
    <xf numFmtId="0" fontId="21" fillId="0" borderId="28" xfId="0" applyFont="1" applyBorder="1" applyAlignment="1" applyProtection="1">
      <alignment horizontal="left" vertical="top" wrapText="1"/>
      <protection hidden="1"/>
    </xf>
    <xf numFmtId="0" fontId="21" fillId="0" borderId="38" xfId="0" applyFont="1" applyBorder="1" applyAlignment="1" applyProtection="1">
      <alignment horizontal="left" vertical="top" wrapText="1"/>
      <protection hidden="1"/>
    </xf>
    <xf numFmtId="0" fontId="20" fillId="0" borderId="15" xfId="0" applyFont="1" applyBorder="1" applyAlignment="1">
      <alignment horizontal="right" vertical="top"/>
    </xf>
    <xf numFmtId="0" fontId="20" fillId="0" borderId="16" xfId="0" applyFont="1" applyBorder="1" applyAlignment="1">
      <alignment horizontal="right" vertical="top"/>
    </xf>
    <xf numFmtId="0" fontId="20" fillId="0" borderId="37" xfId="0" applyFont="1" applyBorder="1" applyAlignment="1">
      <alignment horizontal="right" vertical="top"/>
    </xf>
    <xf numFmtId="0" fontId="21" fillId="0" borderId="45" xfId="0" applyFont="1" applyBorder="1" applyAlignment="1" applyProtection="1">
      <alignment horizontal="left" vertical="top" wrapText="1"/>
      <protection hidden="1"/>
    </xf>
    <xf numFmtId="0" fontId="21" fillId="0" borderId="46" xfId="0" applyFont="1" applyBorder="1" applyAlignment="1" applyProtection="1">
      <alignment horizontal="left" vertical="top" wrapText="1"/>
      <protection hidden="1"/>
    </xf>
    <xf numFmtId="0" fontId="21" fillId="0" borderId="45" xfId="0" applyFont="1" applyBorder="1" applyAlignment="1" applyProtection="1">
      <alignment horizontal="center" vertical="center" wrapText="1"/>
      <protection hidden="1"/>
    </xf>
    <xf numFmtId="0" fontId="21" fillId="0" borderId="47" xfId="0" applyFont="1" applyBorder="1" applyAlignment="1" applyProtection="1">
      <alignment horizontal="center" vertical="center" wrapText="1"/>
      <protection hidden="1"/>
    </xf>
    <xf numFmtId="0" fontId="21" fillId="0" borderId="48" xfId="0" applyFont="1" applyBorder="1" applyAlignment="1" applyProtection="1">
      <alignment horizontal="center" vertical="center" wrapText="1"/>
      <protection hidden="1"/>
    </xf>
    <xf numFmtId="0" fontId="10" fillId="0" borderId="11" xfId="0" applyFont="1" applyBorder="1" applyAlignment="1" applyProtection="1">
      <alignment horizontal="left" vertical="center" wrapText="1"/>
      <protection hidden="1"/>
    </xf>
    <xf numFmtId="0" fontId="10" fillId="0" borderId="12" xfId="0" applyFont="1" applyBorder="1" applyAlignment="1" applyProtection="1">
      <alignment horizontal="left" vertical="center" wrapText="1"/>
      <protection hidden="1"/>
    </xf>
    <xf numFmtId="0" fontId="24" fillId="0" borderId="0" xfId="0" applyFont="1" applyAlignment="1">
      <alignment horizontal="center"/>
    </xf>
    <xf numFmtId="0" fontId="53" fillId="0" borderId="0" xfId="0" applyFont="1" applyAlignment="1">
      <alignment horizontal="justify" vertical="justify" wrapText="1"/>
    </xf>
    <xf numFmtId="0" fontId="5" fillId="0" borderId="0" xfId="0" applyFont="1" applyAlignment="1">
      <alignment horizontal="center" vertical="center" wrapText="1"/>
    </xf>
    <xf numFmtId="0" fontId="20" fillId="0" borderId="19" xfId="0" applyFont="1" applyBorder="1" applyAlignment="1">
      <alignment horizontal="justify" vertical="justify" wrapText="1"/>
    </xf>
    <xf numFmtId="0" fontId="20" fillId="0" borderId="0" xfId="0" applyFont="1" applyBorder="1" applyAlignment="1">
      <alignment horizontal="justify" vertical="justify" wrapText="1"/>
    </xf>
    <xf numFmtId="0" fontId="20" fillId="0" borderId="24" xfId="0" applyFont="1" applyBorder="1" applyAlignment="1">
      <alignment horizontal="justify" vertical="justify" wrapText="1"/>
    </xf>
    <xf numFmtId="0" fontId="20" fillId="0" borderId="0"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0" xfId="0" applyFont="1" applyBorder="1" applyAlignment="1">
      <alignment horizontal="center"/>
    </xf>
    <xf numFmtId="0" fontId="20" fillId="0" borderId="24" xfId="0" applyFont="1" applyBorder="1" applyAlignment="1">
      <alignment horizontal="center"/>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25" fillId="0" borderId="0" xfId="0" applyFont="1" applyAlignment="1">
      <alignment horizontal="justify" vertical="justify" wrapText="1"/>
    </xf>
    <xf numFmtId="0" fontId="28" fillId="0" borderId="9" xfId="0" applyFont="1" applyBorder="1" applyAlignment="1" applyProtection="1">
      <alignment horizontal="left" vertical="center" wrapText="1"/>
      <protection hidden="1"/>
    </xf>
    <xf numFmtId="0" fontId="28" fillId="0" borderId="0" xfId="0" applyFont="1" applyBorder="1" applyAlignment="1" applyProtection="1">
      <alignment horizontal="left" vertical="center" wrapText="1"/>
      <protection hidden="1"/>
    </xf>
    <xf numFmtId="0" fontId="28" fillId="0" borderId="24" xfId="0" applyFont="1" applyBorder="1" applyAlignment="1" applyProtection="1">
      <alignment horizontal="left" vertical="center" wrapText="1"/>
      <protection hidden="1"/>
    </xf>
    <xf numFmtId="0" fontId="28" fillId="0" borderId="11" xfId="0" applyFont="1" applyBorder="1" applyAlignment="1" applyProtection="1">
      <alignment horizontal="center" vertical="center" wrapText="1"/>
      <protection hidden="1"/>
    </xf>
    <xf numFmtId="0" fontId="28" fillId="0" borderId="18" xfId="0" applyFont="1" applyBorder="1" applyAlignment="1" applyProtection="1">
      <alignment horizontal="center" vertical="center" wrapText="1"/>
      <protection hidden="1"/>
    </xf>
    <xf numFmtId="0" fontId="28" fillId="0" borderId="20" xfId="0" applyFont="1" applyBorder="1" applyAlignment="1" applyProtection="1">
      <alignment horizontal="center" vertical="center" wrapText="1"/>
      <protection hidden="1"/>
    </xf>
    <xf numFmtId="0" fontId="28" fillId="0" borderId="45" xfId="0" applyFont="1" applyBorder="1" applyAlignment="1" applyProtection="1">
      <alignment horizontal="center" vertical="center" wrapText="1"/>
      <protection hidden="1"/>
    </xf>
    <xf numFmtId="0" fontId="28" fillId="0" borderId="47" xfId="0" applyFont="1" applyBorder="1" applyAlignment="1" applyProtection="1">
      <alignment horizontal="center" vertical="center" wrapText="1"/>
      <protection hidden="1"/>
    </xf>
    <xf numFmtId="0" fontId="28" fillId="0" borderId="48" xfId="0" applyFont="1" applyBorder="1" applyAlignment="1" applyProtection="1">
      <alignment horizontal="center" vertical="center" wrapText="1"/>
      <protection hidden="1"/>
    </xf>
    <xf numFmtId="0" fontId="28" fillId="0" borderId="16" xfId="0" applyFont="1" applyBorder="1" applyAlignment="1" applyProtection="1">
      <alignment horizontal="center" vertical="center" wrapText="1"/>
      <protection hidden="1"/>
    </xf>
    <xf numFmtId="0" fontId="28" fillId="0" borderId="37" xfId="0" applyFont="1" applyBorder="1" applyAlignment="1" applyProtection="1">
      <alignment horizontal="center" vertical="center" wrapText="1"/>
      <protection hidden="1"/>
    </xf>
    <xf numFmtId="0" fontId="28" fillId="0" borderId="42" xfId="0" applyFont="1" applyBorder="1" applyAlignment="1" applyProtection="1">
      <alignment horizontal="justify" vertical="center" wrapText="1"/>
      <protection hidden="1"/>
    </xf>
    <xf numFmtId="0" fontId="28" fillId="0" borderId="43" xfId="0" applyFont="1" applyBorder="1" applyAlignment="1" applyProtection="1">
      <alignment horizontal="justify" vertical="center" wrapText="1"/>
      <protection hidden="1"/>
    </xf>
    <xf numFmtId="0" fontId="29" fillId="0" borderId="10" xfId="0" applyFont="1" applyBorder="1" applyAlignment="1" applyProtection="1">
      <alignment horizontal="center" vertical="center" wrapText="1"/>
      <protection hidden="1"/>
    </xf>
    <xf numFmtId="0" fontId="29" fillId="0" borderId="11" xfId="0" applyFont="1" applyBorder="1" applyAlignment="1" applyProtection="1">
      <alignment horizontal="center" vertical="center" wrapText="1"/>
      <protection hidden="1"/>
    </xf>
    <xf numFmtId="0" fontId="28" fillId="0" borderId="7" xfId="0" applyFont="1" applyBorder="1" applyAlignment="1" applyProtection="1">
      <alignment horizontal="left" vertical="center" wrapText="1"/>
      <protection hidden="1"/>
    </xf>
    <xf numFmtId="0" fontId="28" fillId="0" borderId="8" xfId="0" applyFont="1" applyBorder="1" applyAlignment="1" applyProtection="1">
      <alignment horizontal="left" vertical="center" wrapText="1"/>
      <protection hidden="1"/>
    </xf>
    <xf numFmtId="0" fontId="28" fillId="0" borderId="17" xfId="0" applyFont="1" applyBorder="1" applyAlignment="1" applyProtection="1">
      <alignment horizontal="left" vertical="center" wrapText="1"/>
      <protection hidden="1"/>
    </xf>
    <xf numFmtId="0" fontId="28" fillId="0" borderId="10" xfId="0" applyFont="1" applyBorder="1" applyAlignment="1" applyProtection="1">
      <alignment horizontal="left" vertical="center" wrapText="1"/>
      <protection hidden="1"/>
    </xf>
    <xf numFmtId="0" fontId="28" fillId="0" borderId="28" xfId="0" applyFont="1" applyBorder="1" applyAlignment="1" applyProtection="1">
      <alignment horizontal="left" vertical="center" wrapText="1"/>
      <protection hidden="1"/>
    </xf>
    <xf numFmtId="0" fontId="28" fillId="0" borderId="38" xfId="0" applyFont="1" applyBorder="1" applyAlignment="1" applyProtection="1">
      <alignment horizontal="left" vertical="center" wrapText="1"/>
      <protection hidden="1"/>
    </xf>
    <xf numFmtId="0" fontId="28" fillId="0" borderId="64" xfId="0" applyFont="1" applyBorder="1" applyAlignment="1" applyProtection="1">
      <alignment horizontal="left" vertical="center" wrapText="1"/>
      <protection hidden="1"/>
    </xf>
    <xf numFmtId="0" fontId="28" fillId="0" borderId="65" xfId="0" applyFont="1" applyBorder="1" applyAlignment="1" applyProtection="1">
      <alignment horizontal="left" vertical="center" wrapText="1"/>
      <protection hidden="1"/>
    </xf>
    <xf numFmtId="0" fontId="28" fillId="0" borderId="66" xfId="0" applyFont="1" applyBorder="1" applyAlignment="1" applyProtection="1">
      <alignment horizontal="left" vertical="center" wrapText="1"/>
      <protection hidden="1"/>
    </xf>
    <xf numFmtId="0" fontId="28" fillId="0" borderId="11" xfId="0" applyFont="1" applyBorder="1" applyAlignment="1" applyProtection="1">
      <alignment horizontal="left" vertical="center" wrapText="1"/>
      <protection hidden="1"/>
    </xf>
    <xf numFmtId="0" fontId="28" fillId="0" borderId="18" xfId="0" applyFont="1" applyBorder="1" applyAlignment="1" applyProtection="1">
      <alignment horizontal="left" vertical="center" wrapText="1"/>
      <protection hidden="1"/>
    </xf>
    <xf numFmtId="0" fontId="28" fillId="0" borderId="20" xfId="0" applyFont="1" applyBorder="1" applyAlignment="1" applyProtection="1">
      <alignment horizontal="left" vertical="center" wrapText="1"/>
      <protection hidden="1"/>
    </xf>
    <xf numFmtId="164" fontId="28" fillId="0" borderId="18" xfId="0" applyNumberFormat="1" applyFont="1" applyBorder="1" applyAlignment="1" applyProtection="1">
      <alignment horizontal="left" vertical="center" wrapText="1"/>
      <protection hidden="1"/>
    </xf>
    <xf numFmtId="164" fontId="28" fillId="0" borderId="18" xfId="0" applyNumberFormat="1" applyFont="1" applyBorder="1" applyAlignment="1" applyProtection="1">
      <alignment horizontal="center" vertical="center" wrapText="1"/>
      <protection hidden="1"/>
    </xf>
    <xf numFmtId="164" fontId="28" fillId="0" borderId="20" xfId="0" applyNumberFormat="1" applyFont="1" applyBorder="1" applyAlignment="1" applyProtection="1">
      <alignment horizontal="center" vertical="center" wrapText="1"/>
      <protection hidden="1"/>
    </xf>
    <xf numFmtId="0" fontId="28" fillId="0" borderId="15" xfId="0" applyFont="1" applyBorder="1" applyAlignment="1" applyProtection="1">
      <alignment horizontal="center" vertical="center" wrapText="1"/>
      <protection hidden="1"/>
    </xf>
    <xf numFmtId="0" fontId="28" fillId="0" borderId="41" xfId="0" applyFont="1" applyBorder="1" applyAlignment="1" applyProtection="1">
      <alignment horizontal="justify" vertical="center" wrapText="1"/>
      <protection hidden="1"/>
    </xf>
    <xf numFmtId="0" fontId="29" fillId="0" borderId="1" xfId="0" applyFont="1" applyBorder="1" applyAlignment="1" applyProtection="1">
      <alignment horizontal="center" vertical="center" wrapText="1"/>
      <protection hidden="1"/>
    </xf>
  </cellXfs>
  <cellStyles count="2">
    <cellStyle name="Normal" xfId="0" builtinId="0"/>
    <cellStyle name="Normal 2" xfId="1"/>
  </cellStyles>
  <dxfs count="0"/>
  <tableStyles count="0" defaultTableStyle="TableStyleMedium9" defaultPivotStyle="PivotStyleLight16"/>
  <colors>
    <mruColors>
      <color rgb="FFF010E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colorful4">
  <dgm:title val=""/>
  <dgm:desc val=""/>
  <dgm:catLst>
    <dgm:cat type="colorful" pri="10400"/>
  </dgm:catLst>
  <dgm:styleLbl name="node0">
    <dgm:fillClrLst meth="repeat">
      <a:schemeClr val="accent3"/>
    </dgm:fillClrLst>
    <dgm:linClrLst meth="repeat">
      <a:schemeClr val="lt1"/>
    </dgm:linClrLst>
    <dgm:effectClrLst/>
    <dgm:txLinClrLst/>
    <dgm:txFillClrLst/>
    <dgm:txEffectClrLst/>
  </dgm:styleLbl>
  <dgm:styleLbl name="node1">
    <dgm:fillClrLst>
      <a:schemeClr val="accent4"/>
      <a:schemeClr val="accent5"/>
    </dgm:fillClrLst>
    <dgm:linClrLst meth="repeat">
      <a:schemeClr val="lt1"/>
    </dgm:linClrLst>
    <dgm:effectClrLst/>
    <dgm:txLinClrLst/>
    <dgm:txFillClrLst/>
    <dgm:txEffectClrLst/>
  </dgm:styleLbl>
  <dgm:styleLbl name="alignNode1">
    <dgm:fillClrLst>
      <a:schemeClr val="accent4"/>
      <a:schemeClr val="accent5"/>
    </dgm:fillClrLst>
    <dgm:linClrLst>
      <a:schemeClr val="accent4"/>
      <a:schemeClr val="accent5"/>
    </dgm:linClrLst>
    <dgm:effectClrLst/>
    <dgm:txLinClrLst/>
    <dgm:txFillClrLst/>
    <dgm:txEffectClrLst/>
  </dgm:styleLbl>
  <dgm:styleLbl name="lnNode1">
    <dgm:fillClrLst>
      <a:schemeClr val="accent4"/>
      <a:schemeClr val="accent5"/>
    </dgm:fillClrLst>
    <dgm:linClrLst meth="repeat">
      <a:schemeClr val="lt1"/>
    </dgm:linClrLst>
    <dgm:effectClrLst/>
    <dgm:txLinClrLst/>
    <dgm:txFillClrLst/>
    <dgm:txEffectClrLst/>
  </dgm:styleLbl>
  <dgm:styleLbl name="vennNode1">
    <dgm:fillClrLst>
      <a:schemeClr val="accent4">
        <a:alpha val="50000"/>
      </a:schemeClr>
      <a:schemeClr val="accent5">
        <a:alpha val="50000"/>
      </a:schemeClr>
    </dgm:fillClrLst>
    <dgm:linClrLst meth="repeat">
      <a:schemeClr val="lt1"/>
    </dgm:linClrLst>
    <dgm:effectClrLst/>
    <dgm:txLinClrLst/>
    <dgm:txFillClrLst/>
    <dgm:txEffectClrLst/>
  </dgm:styleLbl>
  <dgm:styleLbl name="node2">
    <dgm:fillClrLst>
      <a:schemeClr val="accent5"/>
    </dgm:fillClrLst>
    <dgm:linClrLst meth="repeat">
      <a:schemeClr val="lt1"/>
    </dgm:linClrLst>
    <dgm:effectClrLst/>
    <dgm:txLinClrLst/>
    <dgm:txFillClrLst/>
    <dgm:txEffectClrLst/>
  </dgm:styleLbl>
  <dgm:styleLbl name="node3">
    <dgm:fillClrLst>
      <a:schemeClr val="accent6"/>
    </dgm:fillClrLst>
    <dgm:linClrLst meth="repeat">
      <a:schemeClr val="lt1"/>
    </dgm:linClrLst>
    <dgm:effectClrLst/>
    <dgm:txLinClrLst/>
    <dgm:txFillClrLst/>
    <dgm:txEffectClrLst/>
  </dgm:styleLbl>
  <dgm:styleLbl name="node4">
    <dgm:fillClrLst>
      <a:schemeClr val="accent1"/>
    </dgm:fillClrLst>
    <dgm:linClrLst meth="repeat">
      <a:schemeClr val="lt1"/>
    </dgm:linClrLst>
    <dgm:effectClrLst/>
    <dgm:txLinClrLst/>
    <dgm:txFillClrLst/>
    <dgm:txEffectClrLst/>
  </dgm:styleLbl>
  <dgm:styleLbl name="fgImgPlace1">
    <dgm:fillClrLst>
      <a:schemeClr val="accent4">
        <a:tint val="50000"/>
      </a:schemeClr>
      <a:schemeClr val="accent5">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4"/>
      <a:schemeClr val="accent5"/>
    </dgm:fillClrLst>
    <dgm:linClrLst meth="repeat">
      <a:schemeClr val="lt1"/>
    </dgm:linClrLst>
    <dgm:effectClrLst/>
    <dgm:txLinClrLst/>
    <dgm:txFillClrLst/>
    <dgm:txEffectClrLst/>
  </dgm:styleLbl>
  <dgm:styleLbl name="fgSibTrans2D1">
    <dgm:fillClrLst>
      <a:schemeClr val="accent4"/>
      <a:schemeClr val="accent5"/>
    </dgm:fillClrLst>
    <dgm:linClrLst meth="repeat">
      <a:schemeClr val="lt1"/>
    </dgm:linClrLst>
    <dgm:effectClrLst/>
    <dgm:txLinClrLst/>
    <dgm:txFillClrLst meth="repeat">
      <a:schemeClr val="lt1"/>
    </dgm:txFillClrLst>
    <dgm:txEffectClrLst/>
  </dgm:styleLbl>
  <dgm:styleLbl name="bgSibTrans2D1">
    <dgm:fillClrLst>
      <a:schemeClr val="accent4"/>
      <a:schemeClr val="accent5"/>
    </dgm:fillClrLst>
    <dgm:linClrLst meth="repeat">
      <a:schemeClr val="lt1"/>
    </dgm:linClrLst>
    <dgm:effectClrLst/>
    <dgm:txLinClrLst/>
    <dgm:txFillClrLst meth="repeat">
      <a:schemeClr val="lt1"/>
    </dgm:txFillClrLst>
    <dgm:txEffectClrLst/>
  </dgm:styleLbl>
  <dgm:styleLbl name="sibTrans1D1">
    <dgm:fillClrLst/>
    <dgm:linClrLst>
      <a:schemeClr val="accent4"/>
      <a:schemeClr val="accent5"/>
    </dgm:linClrLst>
    <dgm:effectClrLst/>
    <dgm:txLinClrLst/>
    <dgm:txFillClrLst meth="repeat">
      <a:schemeClr val="tx1"/>
    </dgm:txFillClrLst>
    <dgm:txEffectClrLst/>
  </dgm:styleLbl>
  <dgm:styleLbl name="callout">
    <dgm:fillClrLst meth="repeat">
      <a:schemeClr val="accent4"/>
    </dgm:fillClrLst>
    <dgm:linClrLst meth="repeat">
      <a:schemeClr val="accent4">
        <a:tint val="50000"/>
      </a:schemeClr>
    </dgm:linClrLst>
    <dgm:effectClrLst/>
    <dgm:txLinClrLst/>
    <dgm:txFillClrLst meth="repeat">
      <a:schemeClr val="tx1"/>
    </dgm:txFillClrLst>
    <dgm:txEffectClrLst/>
  </dgm:styleLbl>
  <dgm:styleLbl name="asst0">
    <dgm:fillClrLst meth="repeat">
      <a:schemeClr val="accent4"/>
    </dgm:fillClrLst>
    <dgm:linClrLst meth="repeat">
      <a:schemeClr val="lt1">
        <a:shade val="80000"/>
      </a:schemeClr>
    </dgm:linClrLst>
    <dgm:effectClrLst/>
    <dgm:txLinClrLst/>
    <dgm:txFillClrLst/>
    <dgm:txEffectClrLst/>
  </dgm:styleLbl>
  <dgm:styleLbl name="asst1">
    <dgm:fillClrLst meth="repeat">
      <a:schemeClr val="accent5"/>
    </dgm:fillClrLst>
    <dgm:linClrLst meth="repeat">
      <a:schemeClr val="lt1">
        <a:shade val="80000"/>
      </a:schemeClr>
    </dgm:linClrLst>
    <dgm:effectClrLst/>
    <dgm:txLinClrLst/>
    <dgm:txFillClrLst/>
    <dgm:txEffectClrLst/>
  </dgm:styleLbl>
  <dgm:styleLbl name="asst2">
    <dgm:fillClrLst>
      <a:schemeClr val="accent6"/>
    </dgm:fillClrLst>
    <dgm:linClrLst meth="repeat">
      <a:schemeClr val="lt1"/>
    </dgm:linClrLst>
    <dgm:effectClrLst/>
    <dgm:txLinClrLst/>
    <dgm:txFillClrLst/>
    <dgm:txEffectClrLst/>
  </dgm:styleLbl>
  <dgm:styleLbl name="asst3">
    <dgm:fillClrLst>
      <a:schemeClr val="accent1"/>
    </dgm:fillClrLst>
    <dgm:linClrLst meth="repeat">
      <a:schemeClr val="lt1"/>
    </dgm:linClrLst>
    <dgm:effectClrLst/>
    <dgm:txLinClrLst/>
    <dgm:txFillClrLst/>
    <dgm:txEffectClrLst/>
  </dgm:styleLbl>
  <dgm:styleLbl name="asst4">
    <dgm:fillClrLst>
      <a:schemeClr val="accent2"/>
    </dgm:fillClrLst>
    <dgm:linClrLst meth="repeat">
      <a:schemeClr val="lt1"/>
    </dgm:linClrLst>
    <dgm:effectClrLst/>
    <dgm:txLinClrLst/>
    <dgm:txFillClrLst/>
    <dgm:txEffectClrLst/>
  </dgm:styleLbl>
  <dgm:styleLbl name="parChTrans2D1">
    <dgm:fillClrLst meth="repeat">
      <a:schemeClr val="accent4"/>
    </dgm:fillClrLst>
    <dgm:linClrLst meth="repeat">
      <a:schemeClr val="lt1"/>
    </dgm:linClrLst>
    <dgm:effectClrLst/>
    <dgm:txLinClrLst/>
    <dgm:txFillClrLst meth="repeat">
      <a:schemeClr val="lt1"/>
    </dgm:txFillClrLst>
    <dgm:txEffectClrLst/>
  </dgm:styleLbl>
  <dgm:styleLbl name="parChTrans2D2">
    <dgm:fillClrLst meth="repeat">
      <a:schemeClr val="accent5"/>
    </dgm:fillClrLst>
    <dgm:linClrLst meth="repeat">
      <a:schemeClr val="lt1"/>
    </dgm:linClrLst>
    <dgm:effectClrLst/>
    <dgm:txLinClrLst/>
    <dgm:txFillClrLst/>
    <dgm:txEffectClrLst/>
  </dgm:styleLbl>
  <dgm:styleLbl name="parChTrans2D3">
    <dgm:fillClrLst meth="repeat">
      <a:schemeClr val="accent5"/>
    </dgm:fillClrLst>
    <dgm:linClrLst meth="repeat">
      <a:schemeClr val="lt1"/>
    </dgm:linClrLst>
    <dgm:effectClrLst/>
    <dgm:txLinClrLst/>
    <dgm:txFillClrLst/>
    <dgm:txEffectClrLst/>
  </dgm:styleLbl>
  <dgm:styleLbl name="parChTrans2D4">
    <dgm:fillClrLst meth="repeat">
      <a:schemeClr val="accent6"/>
    </dgm:fillClrLst>
    <dgm:linClrLst meth="repeat">
      <a:schemeClr val="lt1"/>
    </dgm:linClrLst>
    <dgm:effectClrLst/>
    <dgm:txLinClrLst/>
    <dgm:txFillClrLst meth="repeat">
      <a:schemeClr val="lt1"/>
    </dgm:txFillClrLst>
    <dgm:txEffectClrLst/>
  </dgm:styleLbl>
  <dgm:styleLbl name="parChTrans1D1">
    <dgm:fillClrLst meth="repeat">
      <a:schemeClr val="accent4"/>
    </dgm:fillClrLst>
    <dgm:linClrLst meth="repeat">
      <a:schemeClr val="accent4"/>
    </dgm:linClrLst>
    <dgm:effectClrLst/>
    <dgm:txLinClrLst/>
    <dgm:txFillClrLst meth="repeat">
      <a:schemeClr val="tx1"/>
    </dgm:txFillClrLst>
    <dgm:txEffectClrLst/>
  </dgm:styleLbl>
  <dgm:styleLbl name="parChTrans1D2">
    <dgm:fillClrLst meth="repeat">
      <a:schemeClr val="accent4">
        <a:tint val="90000"/>
      </a:schemeClr>
    </dgm:fillClrLst>
    <dgm:linClrLst meth="repeat">
      <a:schemeClr val="accent5"/>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6"/>
    </dgm:linClrLst>
    <dgm:effectClrLst/>
    <dgm:txLinClrLst/>
    <dgm:txFillClrLst meth="repeat">
      <a:schemeClr val="tx1"/>
    </dgm:txFillClrLst>
    <dgm:txEffectClrLst/>
  </dgm:styleLbl>
  <dgm:styleLbl name="parChTrans1D4">
    <dgm:fillClrLst meth="repeat">
      <a:schemeClr val="accent4">
        <a:tint val="50000"/>
      </a:schemeClr>
    </dgm:fillClrLst>
    <dgm:linClrLst meth="repeat">
      <a:schemeClr val="accent1"/>
    </dgm:linClrLst>
    <dgm:effectClrLst/>
    <dgm:txLinClrLst/>
    <dgm:txFillClrLst meth="repeat">
      <a:schemeClr val="tx1"/>
    </dgm:txFillClrLst>
    <dgm:txEffectClrLst/>
  </dgm:styleLbl>
  <dgm:styleLbl name="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con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align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4"/>
    </dgm:linClrLst>
    <dgm:effectClrLst/>
    <dgm:txLinClrLst/>
    <dgm:txFillClrLst meth="repeat">
      <a:schemeClr val="dk1"/>
    </dgm:txFillClrLst>
    <dgm:txEffectClrLst/>
  </dgm:styleLbl>
  <dgm:styleLbl name="b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solidFgAcc1">
    <dgm:fillClrLst meth="repeat">
      <a:schemeClr val="lt1"/>
    </dgm:fillClrLst>
    <dgm:linClrLst>
      <a:schemeClr val="accent4"/>
      <a:schemeClr val="accent5"/>
    </dgm:linClrLst>
    <dgm:effectClrLst/>
    <dgm:txLinClrLst/>
    <dgm:txFillClrLst meth="repeat">
      <a:schemeClr val="dk1"/>
    </dgm:txFillClrLst>
    <dgm:txEffectClrLst/>
  </dgm:styleLbl>
  <dgm:styleLbl name="solidAlignAcc1">
    <dgm:fillClrLst meth="repeat">
      <a:schemeClr val="lt1"/>
    </dgm:fillClrLst>
    <dgm:linClrLst>
      <a:schemeClr val="accent4"/>
      <a:schemeClr val="accent5"/>
    </dgm:linClrLst>
    <dgm:effectClrLst/>
    <dgm:txLinClrLst/>
    <dgm:txFillClrLst meth="repeat">
      <a:schemeClr val="dk1"/>
    </dgm:txFillClrLst>
    <dgm:txEffectClrLst/>
  </dgm:styleLbl>
  <dgm:styleLbl name="solidBgAcc1">
    <dgm:fillClrLst meth="repeat">
      <a:schemeClr val="lt1"/>
    </dgm:fillClrLst>
    <dgm:linClrLst>
      <a:schemeClr val="accent4"/>
      <a:schemeClr val="accent5"/>
    </dgm:linClrLst>
    <dgm:effectClrLst/>
    <dgm:txLinClrLst/>
    <dgm:txFillClrLst meth="repeat">
      <a:schemeClr val="dk1"/>
    </dgm:txFillClrLst>
    <dgm:txEffectClrLst/>
  </dgm:styleLbl>
  <dgm:styleLbl name="f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b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3"/>
    </dgm:linClrLst>
    <dgm:effectClrLst/>
    <dgm:txLinClrLst/>
    <dgm:txFillClrLst meth="repeat">
      <a:schemeClr val="dk1"/>
    </dgm:txFillClrLst>
    <dgm:txEffectClrLst/>
  </dgm:styleLbl>
  <dgm:styleLbl name="fgAcc2">
    <dgm:fillClrLst meth="repeat">
      <a:schemeClr val="lt1">
        <a:alpha val="90000"/>
      </a:schemeClr>
    </dgm:fillClrLst>
    <dgm:linClrLst>
      <a:schemeClr val="accent5"/>
    </dgm:linClrLst>
    <dgm:effectClrLst/>
    <dgm:txLinClrLst/>
    <dgm:txFillClrLst meth="repeat">
      <a:schemeClr val="dk1"/>
    </dgm:txFillClrLst>
    <dgm:txEffectClrLst/>
  </dgm:styleLbl>
  <dgm:styleLbl name="fgAcc3">
    <dgm:fillClrLst meth="repeat">
      <a:schemeClr val="lt1">
        <a:alpha val="90000"/>
      </a:schemeClr>
    </dgm:fillClrLst>
    <dgm:linClrLst>
      <a:schemeClr val="accent6"/>
    </dgm:linClrLst>
    <dgm:effectClrLst/>
    <dgm:txLinClrLst/>
    <dgm:txFillClrLst meth="repeat">
      <a:schemeClr val="dk1"/>
    </dgm:txFillClrLst>
    <dgm:txEffectClrLst/>
  </dgm:styleLbl>
  <dgm:styleLbl name="fgAcc4">
    <dgm:fillClrLst meth="repeat">
      <a:schemeClr val="lt1">
        <a:alpha val="90000"/>
      </a:schemeClr>
    </dgm:fillClrLst>
    <dgm:linClrLst>
      <a:schemeClr val="accent1"/>
    </dgm:linClrLst>
    <dgm:effectClrLst/>
    <dgm:txLinClrLst/>
    <dgm:txFillClrLst meth="repeat">
      <a:schemeClr val="dk1"/>
    </dgm:txFillClrLst>
    <dgm:txEffectClrLst/>
  </dgm:styleLbl>
  <dgm:styleLbl name="bgShp">
    <dgm:fillClrLst meth="repeat">
      <a:schemeClr val="accent4">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4">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4">
        <a:tint val="50000"/>
        <a:alpha val="40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32F0584-F981-4707-AC9E-60DAD8E77A89}" type="doc">
      <dgm:prSet loTypeId="urn:microsoft.com/office/officeart/2005/8/layout/hProcess7" loCatId="list" qsTypeId="urn:microsoft.com/office/officeart/2005/8/quickstyle/3d6" qsCatId="3D" csTypeId="urn:microsoft.com/office/officeart/2005/8/colors/colorful4" csCatId="colorful" phldr="1"/>
      <dgm:spPr/>
      <dgm:t>
        <a:bodyPr/>
        <a:lstStyle/>
        <a:p>
          <a:endParaRPr lang="en-US"/>
        </a:p>
      </dgm:t>
    </dgm:pt>
    <dgm:pt modelId="{CA2FE6DF-074F-4BA7-AF4A-312AAF60F5AB}">
      <dgm:prSet phldrT="[Text]" custT="1"/>
      <dgm:spPr/>
      <dgm:t>
        <a:bodyPr/>
        <a:lstStyle/>
        <a:p>
          <a:r>
            <a:rPr lang="en-US" sz="2000"/>
            <a:t>APUS</a:t>
          </a:r>
        </a:p>
      </dgm:t>
    </dgm:pt>
    <dgm:pt modelId="{A091DC35-5B77-4916-A78E-1D6B11ADCB42}" type="parTrans" cxnId="{A8F88F52-6937-4381-8B8D-0D71925A0681}">
      <dgm:prSet/>
      <dgm:spPr/>
      <dgm:t>
        <a:bodyPr/>
        <a:lstStyle/>
        <a:p>
          <a:endParaRPr lang="en-US"/>
        </a:p>
      </dgm:t>
    </dgm:pt>
    <dgm:pt modelId="{DEC2C830-C0EB-40A9-8D0C-2A9E54EC49B1}" type="sibTrans" cxnId="{A8F88F52-6937-4381-8B8D-0D71925A0681}">
      <dgm:prSet/>
      <dgm:spPr/>
      <dgm:t>
        <a:bodyPr/>
        <a:lstStyle/>
        <a:p>
          <a:endParaRPr lang="en-US"/>
        </a:p>
      </dgm:t>
    </dgm:pt>
    <dgm:pt modelId="{913C564B-ACC4-4FD3-954F-FEA5E545427E}">
      <dgm:prSet phldrT="[Text]" custT="1"/>
      <dgm:spPr/>
      <dgm:t>
        <a:bodyPr/>
        <a:lstStyle/>
        <a:p>
          <a:r>
            <a:rPr lang="en-US" sz="1600"/>
            <a:t> </a:t>
          </a:r>
          <a:r>
            <a:rPr lang="en-US" sz="2800"/>
            <a:t>DAGADARTHI MANDAL UNIT</a:t>
          </a:r>
        </a:p>
      </dgm:t>
    </dgm:pt>
    <dgm:pt modelId="{1D196A05-5182-40D9-A003-620C1DAF4122}" type="parTrans" cxnId="{B818B930-E076-4CE0-B633-7D360D205099}">
      <dgm:prSet/>
      <dgm:spPr/>
      <dgm:t>
        <a:bodyPr/>
        <a:lstStyle/>
        <a:p>
          <a:endParaRPr lang="en-US"/>
        </a:p>
      </dgm:t>
    </dgm:pt>
    <dgm:pt modelId="{2E6EBE0A-D008-4E26-84EF-85BA98072028}" type="sibTrans" cxnId="{B818B930-E076-4CE0-B633-7D360D205099}">
      <dgm:prSet/>
      <dgm:spPr/>
      <dgm:t>
        <a:bodyPr/>
        <a:lstStyle/>
        <a:p>
          <a:endParaRPr lang="en-US"/>
        </a:p>
      </dgm:t>
    </dgm:pt>
    <dgm:pt modelId="{6876AE75-099C-4D00-88E4-7F849A613CC1}">
      <dgm:prSet phldrT="[Text]" custT="1"/>
      <dgm:spPr/>
      <dgm:t>
        <a:bodyPr/>
        <a:lstStyle/>
        <a:p>
          <a:r>
            <a:rPr lang="en-US" sz="2800"/>
            <a:t>SPSR NELLORE DISTRICT UNIT</a:t>
          </a:r>
        </a:p>
      </dgm:t>
    </dgm:pt>
    <dgm:pt modelId="{221C7670-DF62-47D1-96E6-F1A7DBE201FB}" type="sibTrans" cxnId="{66AA181E-B3F7-41D2-A514-65E7D88956C8}">
      <dgm:prSet/>
      <dgm:spPr/>
      <dgm:t>
        <a:bodyPr/>
        <a:lstStyle/>
        <a:p>
          <a:endParaRPr lang="en-US"/>
        </a:p>
      </dgm:t>
    </dgm:pt>
    <dgm:pt modelId="{170EED45-D7B7-4BA9-AEB8-E6E71B93A2C8}" type="parTrans" cxnId="{66AA181E-B3F7-41D2-A514-65E7D88956C8}">
      <dgm:prSet/>
      <dgm:spPr/>
      <dgm:t>
        <a:bodyPr/>
        <a:lstStyle/>
        <a:p>
          <a:endParaRPr lang="en-US"/>
        </a:p>
      </dgm:t>
    </dgm:pt>
    <dgm:pt modelId="{A8ABA29D-36C6-432E-9C86-F9B797A1DE1B}">
      <dgm:prSet phldrT="[Text]" custT="1"/>
      <dgm:spPr/>
      <dgm:t>
        <a:bodyPr/>
        <a:lstStyle/>
        <a:p>
          <a:r>
            <a:rPr lang="en-US" sz="2000"/>
            <a:t>APUS</a:t>
          </a:r>
        </a:p>
      </dgm:t>
    </dgm:pt>
    <dgm:pt modelId="{90AE2ADE-147A-49C8-BF51-F827ED001F90}" type="sibTrans" cxnId="{6695BA3E-8ECC-40CE-B4B0-47E9ABE85606}">
      <dgm:prSet/>
      <dgm:spPr/>
      <dgm:t>
        <a:bodyPr/>
        <a:lstStyle/>
        <a:p>
          <a:endParaRPr lang="en-US"/>
        </a:p>
      </dgm:t>
    </dgm:pt>
    <dgm:pt modelId="{01A65D9A-37D6-4DE3-A62B-96510B68A0CB}" type="parTrans" cxnId="{6695BA3E-8ECC-40CE-B4B0-47E9ABE85606}">
      <dgm:prSet/>
      <dgm:spPr/>
      <dgm:t>
        <a:bodyPr/>
        <a:lstStyle/>
        <a:p>
          <a:endParaRPr lang="en-US"/>
        </a:p>
      </dgm:t>
    </dgm:pt>
    <dgm:pt modelId="{FFF9B39E-2B80-4CC2-A4D9-C20828FC36A2}" type="pres">
      <dgm:prSet presAssocID="{932F0584-F981-4707-AC9E-60DAD8E77A89}" presName="Name0" presStyleCnt="0">
        <dgm:presLayoutVars>
          <dgm:dir/>
          <dgm:animLvl val="lvl"/>
          <dgm:resizeHandles val="exact"/>
        </dgm:presLayoutVars>
      </dgm:prSet>
      <dgm:spPr/>
      <dgm:t>
        <a:bodyPr/>
        <a:lstStyle/>
        <a:p>
          <a:endParaRPr lang="en-US"/>
        </a:p>
      </dgm:t>
    </dgm:pt>
    <dgm:pt modelId="{EBE6848B-C8BD-4A70-8286-D6CD10388D2F}" type="pres">
      <dgm:prSet presAssocID="{A8ABA29D-36C6-432E-9C86-F9B797A1DE1B}" presName="compositeNode" presStyleCnt="0">
        <dgm:presLayoutVars>
          <dgm:bulletEnabled val="1"/>
        </dgm:presLayoutVars>
      </dgm:prSet>
      <dgm:spPr/>
    </dgm:pt>
    <dgm:pt modelId="{4C3AE051-C12A-4BEC-AC35-A5BB61DB9CAB}" type="pres">
      <dgm:prSet presAssocID="{A8ABA29D-36C6-432E-9C86-F9B797A1DE1B}" presName="bgRect" presStyleLbl="node1" presStyleIdx="0" presStyleCnt="2" custScaleX="97911" custLinFactNeighborY="-1087"/>
      <dgm:spPr/>
      <dgm:t>
        <a:bodyPr/>
        <a:lstStyle/>
        <a:p>
          <a:endParaRPr lang="en-US"/>
        </a:p>
      </dgm:t>
    </dgm:pt>
    <dgm:pt modelId="{6AE3F17C-61DB-42E1-914A-D90AF041DA4B}" type="pres">
      <dgm:prSet presAssocID="{A8ABA29D-36C6-432E-9C86-F9B797A1DE1B}" presName="parentNode" presStyleLbl="node1" presStyleIdx="0" presStyleCnt="2">
        <dgm:presLayoutVars>
          <dgm:chMax val="0"/>
          <dgm:bulletEnabled val="1"/>
        </dgm:presLayoutVars>
      </dgm:prSet>
      <dgm:spPr/>
      <dgm:t>
        <a:bodyPr/>
        <a:lstStyle/>
        <a:p>
          <a:endParaRPr lang="en-US"/>
        </a:p>
      </dgm:t>
    </dgm:pt>
    <dgm:pt modelId="{9B5507F5-54D9-4E9B-BEA1-F97F05A41750}" type="pres">
      <dgm:prSet presAssocID="{A8ABA29D-36C6-432E-9C86-F9B797A1DE1B}" presName="childNode" presStyleLbl="node1" presStyleIdx="0" presStyleCnt="2">
        <dgm:presLayoutVars>
          <dgm:bulletEnabled val="1"/>
        </dgm:presLayoutVars>
      </dgm:prSet>
      <dgm:spPr/>
      <dgm:t>
        <a:bodyPr/>
        <a:lstStyle/>
        <a:p>
          <a:endParaRPr lang="en-US"/>
        </a:p>
      </dgm:t>
    </dgm:pt>
    <dgm:pt modelId="{82C6A205-7E4D-4C90-9DBF-FB08CEC979F1}" type="pres">
      <dgm:prSet presAssocID="{90AE2ADE-147A-49C8-BF51-F827ED001F90}" presName="hSp" presStyleCnt="0"/>
      <dgm:spPr/>
    </dgm:pt>
    <dgm:pt modelId="{06E957AD-1A81-4365-B6D7-A85ABDFF1224}" type="pres">
      <dgm:prSet presAssocID="{90AE2ADE-147A-49C8-BF51-F827ED001F90}" presName="vProcSp" presStyleCnt="0"/>
      <dgm:spPr/>
    </dgm:pt>
    <dgm:pt modelId="{913FE4F5-7973-4E66-9BC9-06A6C8E774A4}" type="pres">
      <dgm:prSet presAssocID="{90AE2ADE-147A-49C8-BF51-F827ED001F90}" presName="vSp1" presStyleCnt="0"/>
      <dgm:spPr/>
    </dgm:pt>
    <dgm:pt modelId="{C411F203-D474-4BD2-9C07-BC6ED2846642}" type="pres">
      <dgm:prSet presAssocID="{90AE2ADE-147A-49C8-BF51-F827ED001F90}" presName="simulatedConn" presStyleLbl="solidFgAcc1" presStyleIdx="0" presStyleCnt="1" custLinFactY="237943" custLinFactNeighborX="-17682" custLinFactNeighborY="300000"/>
      <dgm:spPr/>
    </dgm:pt>
    <dgm:pt modelId="{17E0F390-8DC3-42B9-9303-05247C973EB5}" type="pres">
      <dgm:prSet presAssocID="{90AE2ADE-147A-49C8-BF51-F827ED001F90}" presName="vSp2" presStyleCnt="0"/>
      <dgm:spPr/>
    </dgm:pt>
    <dgm:pt modelId="{4F97CBE2-0262-4846-AD68-E0D06739EEB6}" type="pres">
      <dgm:prSet presAssocID="{90AE2ADE-147A-49C8-BF51-F827ED001F90}" presName="sibTrans" presStyleCnt="0"/>
      <dgm:spPr/>
    </dgm:pt>
    <dgm:pt modelId="{BD9179D5-CCC4-4ECB-A68E-6A0A18DE4E12}" type="pres">
      <dgm:prSet presAssocID="{CA2FE6DF-074F-4BA7-AF4A-312AAF60F5AB}" presName="compositeNode" presStyleCnt="0">
        <dgm:presLayoutVars>
          <dgm:bulletEnabled val="1"/>
        </dgm:presLayoutVars>
      </dgm:prSet>
      <dgm:spPr/>
    </dgm:pt>
    <dgm:pt modelId="{AD53541D-FE12-4F29-87EF-0E660ABC1028}" type="pres">
      <dgm:prSet presAssocID="{CA2FE6DF-074F-4BA7-AF4A-312AAF60F5AB}" presName="bgRect" presStyleLbl="node1" presStyleIdx="1" presStyleCnt="2" custLinFactNeighborX="-1430" custLinFactNeighborY="1136"/>
      <dgm:spPr/>
      <dgm:t>
        <a:bodyPr/>
        <a:lstStyle/>
        <a:p>
          <a:endParaRPr lang="en-US"/>
        </a:p>
      </dgm:t>
    </dgm:pt>
    <dgm:pt modelId="{F5D9311C-DF37-4E72-8107-F84056F2D17E}" type="pres">
      <dgm:prSet presAssocID="{CA2FE6DF-074F-4BA7-AF4A-312AAF60F5AB}" presName="parentNode" presStyleLbl="node1" presStyleIdx="1" presStyleCnt="2">
        <dgm:presLayoutVars>
          <dgm:chMax val="0"/>
          <dgm:bulletEnabled val="1"/>
        </dgm:presLayoutVars>
      </dgm:prSet>
      <dgm:spPr/>
      <dgm:t>
        <a:bodyPr/>
        <a:lstStyle/>
        <a:p>
          <a:endParaRPr lang="en-US"/>
        </a:p>
      </dgm:t>
    </dgm:pt>
    <dgm:pt modelId="{7DBF2259-2D03-47F5-8C11-F57A50D36B61}" type="pres">
      <dgm:prSet presAssocID="{CA2FE6DF-074F-4BA7-AF4A-312AAF60F5AB}" presName="childNode" presStyleLbl="node1" presStyleIdx="1" presStyleCnt="2">
        <dgm:presLayoutVars>
          <dgm:bulletEnabled val="1"/>
        </dgm:presLayoutVars>
      </dgm:prSet>
      <dgm:spPr/>
      <dgm:t>
        <a:bodyPr/>
        <a:lstStyle/>
        <a:p>
          <a:endParaRPr lang="en-US"/>
        </a:p>
      </dgm:t>
    </dgm:pt>
  </dgm:ptLst>
  <dgm:cxnLst>
    <dgm:cxn modelId="{6695BA3E-8ECC-40CE-B4B0-47E9ABE85606}" srcId="{932F0584-F981-4707-AC9E-60DAD8E77A89}" destId="{A8ABA29D-36C6-432E-9C86-F9B797A1DE1B}" srcOrd="0" destOrd="0" parTransId="{01A65D9A-37D6-4DE3-A62B-96510B68A0CB}" sibTransId="{90AE2ADE-147A-49C8-BF51-F827ED001F90}"/>
    <dgm:cxn modelId="{2F705A93-EB44-49C3-BE38-476C1B8C81F7}" type="presOf" srcId="{A8ABA29D-36C6-432E-9C86-F9B797A1DE1B}" destId="{6AE3F17C-61DB-42E1-914A-D90AF041DA4B}" srcOrd="1" destOrd="0" presId="urn:microsoft.com/office/officeart/2005/8/layout/hProcess7"/>
    <dgm:cxn modelId="{E13D364C-4E2F-4ED2-B560-6A77AD7869A7}" type="presOf" srcId="{913C564B-ACC4-4FD3-954F-FEA5E545427E}" destId="{7DBF2259-2D03-47F5-8C11-F57A50D36B61}" srcOrd="0" destOrd="0" presId="urn:microsoft.com/office/officeart/2005/8/layout/hProcess7"/>
    <dgm:cxn modelId="{0D7AE581-FA41-4ADE-9D72-9341A134CA4E}" type="presOf" srcId="{CA2FE6DF-074F-4BA7-AF4A-312AAF60F5AB}" destId="{F5D9311C-DF37-4E72-8107-F84056F2D17E}" srcOrd="1" destOrd="0" presId="urn:microsoft.com/office/officeart/2005/8/layout/hProcess7"/>
    <dgm:cxn modelId="{A8F88F52-6937-4381-8B8D-0D71925A0681}" srcId="{932F0584-F981-4707-AC9E-60DAD8E77A89}" destId="{CA2FE6DF-074F-4BA7-AF4A-312AAF60F5AB}" srcOrd="1" destOrd="0" parTransId="{A091DC35-5B77-4916-A78E-1D6B11ADCB42}" sibTransId="{DEC2C830-C0EB-40A9-8D0C-2A9E54EC49B1}"/>
    <dgm:cxn modelId="{B818B930-E076-4CE0-B633-7D360D205099}" srcId="{CA2FE6DF-074F-4BA7-AF4A-312AAF60F5AB}" destId="{913C564B-ACC4-4FD3-954F-FEA5E545427E}" srcOrd="0" destOrd="0" parTransId="{1D196A05-5182-40D9-A003-620C1DAF4122}" sibTransId="{2E6EBE0A-D008-4E26-84EF-85BA98072028}"/>
    <dgm:cxn modelId="{DC8F64AA-810B-4965-BF3D-0DBF89B77A32}" type="presOf" srcId="{6876AE75-099C-4D00-88E4-7F849A613CC1}" destId="{9B5507F5-54D9-4E9B-BEA1-F97F05A41750}" srcOrd="0" destOrd="0" presId="urn:microsoft.com/office/officeart/2005/8/layout/hProcess7"/>
    <dgm:cxn modelId="{66AA181E-B3F7-41D2-A514-65E7D88956C8}" srcId="{A8ABA29D-36C6-432E-9C86-F9B797A1DE1B}" destId="{6876AE75-099C-4D00-88E4-7F849A613CC1}" srcOrd="0" destOrd="0" parTransId="{170EED45-D7B7-4BA9-AEB8-E6E71B93A2C8}" sibTransId="{221C7670-DF62-47D1-96E6-F1A7DBE201FB}"/>
    <dgm:cxn modelId="{ED0A6A9C-DEC3-4441-9900-FB90FF6BDDAE}" type="presOf" srcId="{A8ABA29D-36C6-432E-9C86-F9B797A1DE1B}" destId="{4C3AE051-C12A-4BEC-AC35-A5BB61DB9CAB}" srcOrd="0" destOrd="0" presId="urn:microsoft.com/office/officeart/2005/8/layout/hProcess7"/>
    <dgm:cxn modelId="{DAA04A9A-29C7-4C80-92DC-7A6BDD7AB553}" type="presOf" srcId="{932F0584-F981-4707-AC9E-60DAD8E77A89}" destId="{FFF9B39E-2B80-4CC2-A4D9-C20828FC36A2}" srcOrd="0" destOrd="0" presId="urn:microsoft.com/office/officeart/2005/8/layout/hProcess7"/>
    <dgm:cxn modelId="{CFEC2652-DAD5-4EF4-9333-A512D6EC1527}" type="presOf" srcId="{CA2FE6DF-074F-4BA7-AF4A-312AAF60F5AB}" destId="{AD53541D-FE12-4F29-87EF-0E660ABC1028}" srcOrd="0" destOrd="0" presId="urn:microsoft.com/office/officeart/2005/8/layout/hProcess7"/>
    <dgm:cxn modelId="{4F77315F-6B15-4DC9-BD74-4AED6D297608}" type="presParOf" srcId="{FFF9B39E-2B80-4CC2-A4D9-C20828FC36A2}" destId="{EBE6848B-C8BD-4A70-8286-D6CD10388D2F}" srcOrd="0" destOrd="0" presId="urn:microsoft.com/office/officeart/2005/8/layout/hProcess7"/>
    <dgm:cxn modelId="{751D538C-1710-488C-B960-D19968076317}" type="presParOf" srcId="{EBE6848B-C8BD-4A70-8286-D6CD10388D2F}" destId="{4C3AE051-C12A-4BEC-AC35-A5BB61DB9CAB}" srcOrd="0" destOrd="0" presId="urn:microsoft.com/office/officeart/2005/8/layout/hProcess7"/>
    <dgm:cxn modelId="{BA53E339-CF8C-4F47-A8F1-2AB9D66E1C51}" type="presParOf" srcId="{EBE6848B-C8BD-4A70-8286-D6CD10388D2F}" destId="{6AE3F17C-61DB-42E1-914A-D90AF041DA4B}" srcOrd="1" destOrd="0" presId="urn:microsoft.com/office/officeart/2005/8/layout/hProcess7"/>
    <dgm:cxn modelId="{EC66F6C9-4019-44DB-A376-CFF8B56AC651}" type="presParOf" srcId="{EBE6848B-C8BD-4A70-8286-D6CD10388D2F}" destId="{9B5507F5-54D9-4E9B-BEA1-F97F05A41750}" srcOrd="2" destOrd="0" presId="urn:microsoft.com/office/officeart/2005/8/layout/hProcess7"/>
    <dgm:cxn modelId="{1940C85C-E672-4252-BC7B-DA7EB976DC08}" type="presParOf" srcId="{FFF9B39E-2B80-4CC2-A4D9-C20828FC36A2}" destId="{82C6A205-7E4D-4C90-9DBF-FB08CEC979F1}" srcOrd="1" destOrd="0" presId="urn:microsoft.com/office/officeart/2005/8/layout/hProcess7"/>
    <dgm:cxn modelId="{4326BB2A-5483-4969-BBFE-BEE7FDD41679}" type="presParOf" srcId="{FFF9B39E-2B80-4CC2-A4D9-C20828FC36A2}" destId="{06E957AD-1A81-4365-B6D7-A85ABDFF1224}" srcOrd="2" destOrd="0" presId="urn:microsoft.com/office/officeart/2005/8/layout/hProcess7"/>
    <dgm:cxn modelId="{97A38780-E740-4CFB-9AD3-E630536BCC5C}" type="presParOf" srcId="{06E957AD-1A81-4365-B6D7-A85ABDFF1224}" destId="{913FE4F5-7973-4E66-9BC9-06A6C8E774A4}" srcOrd="0" destOrd="0" presId="urn:microsoft.com/office/officeart/2005/8/layout/hProcess7"/>
    <dgm:cxn modelId="{7A00561E-D943-4EC7-9FBE-F6EDC6D7AE2D}" type="presParOf" srcId="{06E957AD-1A81-4365-B6D7-A85ABDFF1224}" destId="{C411F203-D474-4BD2-9C07-BC6ED2846642}" srcOrd="1" destOrd="0" presId="urn:microsoft.com/office/officeart/2005/8/layout/hProcess7"/>
    <dgm:cxn modelId="{373630C2-F341-4D98-BB54-2FD04770A593}" type="presParOf" srcId="{06E957AD-1A81-4365-B6D7-A85ABDFF1224}" destId="{17E0F390-8DC3-42B9-9303-05247C973EB5}" srcOrd="2" destOrd="0" presId="urn:microsoft.com/office/officeart/2005/8/layout/hProcess7"/>
    <dgm:cxn modelId="{EF36F694-7E01-4E2F-8DBB-C684CE72DAF9}" type="presParOf" srcId="{FFF9B39E-2B80-4CC2-A4D9-C20828FC36A2}" destId="{4F97CBE2-0262-4846-AD68-E0D06739EEB6}" srcOrd="3" destOrd="0" presId="urn:microsoft.com/office/officeart/2005/8/layout/hProcess7"/>
    <dgm:cxn modelId="{221C29A8-B445-4249-B7DA-09265852856B}" type="presParOf" srcId="{FFF9B39E-2B80-4CC2-A4D9-C20828FC36A2}" destId="{BD9179D5-CCC4-4ECB-A68E-6A0A18DE4E12}" srcOrd="4" destOrd="0" presId="urn:microsoft.com/office/officeart/2005/8/layout/hProcess7"/>
    <dgm:cxn modelId="{977251E0-AE50-4951-81ED-6B0D097F5EE8}" type="presParOf" srcId="{BD9179D5-CCC4-4ECB-A68E-6A0A18DE4E12}" destId="{AD53541D-FE12-4F29-87EF-0E660ABC1028}" srcOrd="0" destOrd="0" presId="urn:microsoft.com/office/officeart/2005/8/layout/hProcess7"/>
    <dgm:cxn modelId="{1D3123B8-270B-4B6D-B49E-17039578C823}" type="presParOf" srcId="{BD9179D5-CCC4-4ECB-A68E-6A0A18DE4E12}" destId="{F5D9311C-DF37-4E72-8107-F84056F2D17E}" srcOrd="1" destOrd="0" presId="urn:microsoft.com/office/officeart/2005/8/layout/hProcess7"/>
    <dgm:cxn modelId="{0C891713-239B-4F74-AA02-8597FA76F514}" type="presParOf" srcId="{BD9179D5-CCC4-4ECB-A68E-6A0A18DE4E12}" destId="{7DBF2259-2D03-47F5-8C11-F57A50D36B61}" srcOrd="2" destOrd="0" presId="urn:microsoft.com/office/officeart/2005/8/layout/hProcess7"/>
  </dgm:cxnLst>
  <dgm:bg/>
  <dgm:whole/>
</dgm:dataModel>
</file>

<file path=xl/diagrams/layout1.xml><?xml version="1.0" encoding="utf-8"?>
<dgm:layoutDef xmlns:dgm="http://schemas.openxmlformats.org/drawingml/2006/diagram" xmlns:a="http://schemas.openxmlformats.org/drawingml/2006/main" uniqueId="urn:microsoft.com/office/officeart/2005/8/layout/hProcess7">
  <dgm:title val=""/>
  <dgm:desc val=""/>
  <dgm:catLst>
    <dgm:cat type="process" pri="21000"/>
    <dgm:cat type="list" pri="9000"/>
  </dgm:catLst>
  <dgm:samp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Lst>
      <dgm:cxnLst>
        <dgm:cxn modelId="4" srcId="0" destId="1" srcOrd="0" destOrd="0"/>
        <dgm:cxn modelId="5" srcId="0" destId="2" srcOrd="1" destOrd="0"/>
        <dgm:cxn modelId="6" srcId="0" destId="3" srcOrd="2" destOrd="0"/>
        <dgm:cxn modelId="13" srcId="1" destId="11" srcOrd="0" destOrd="0"/>
        <dgm:cxn modelId="23" srcId="2" destId="21" srcOrd="0" destOrd="0"/>
        <dgm:cxn modelId="33" srcId="3" destId="31" srcOrd="0"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h" for="ch" forName="compositeNode" refType="h"/>
      <dgm:constr type="w" for="ch" forName="compositeNode" refType="w"/>
      <dgm:constr type="w" for="ch" forName="hSp" refType="w" refFor="ch" refForName="compositeNode" fact="-0.035"/>
      <dgm:constr type="w" for="des" forName="simulatedConn" refType="w" refFor="ch" refForName="compositeNode" fact="0.15"/>
      <dgm:constr type="h" for="des" forName="simulatedConn" refType="w" refFor="des" refForName="simulatedConn"/>
      <dgm:constr type="h" for="des" forName="vSp1" refType="w" refFor="ch" refForName="compositeNode" fact="0.8"/>
      <dgm:constr type="h" for="des" forName="vSp2" refType="w" refFor="ch" refForName="compositeNode" fact="0.07"/>
      <dgm:constr type="w" for="ch" forName="vProcSp" refType="w" refFor="des" refForName="simulatedConn" op="equ"/>
      <dgm:constr type="h" for="ch" forName="vProcSp" refType="h" refFor="ch" refForName="compositeNode" op="equ"/>
      <dgm:constr type="w" for="ch" forName="sibTrans" refType="w" refFor="ch" refForName="compositeNode" fact="-0.08"/>
      <dgm:constr type="primFontSz" for="des" forName="parentNode" op="equ"/>
      <dgm:constr type="primFontSz" for="des" forName="childNode" op="equ"/>
    </dgm:constrLst>
    <dgm:ruleLst/>
    <dgm:forEach name="Name4" axis="ch" ptType="node">
      <dgm:layoutNode name="compositeNode">
        <dgm:varLst>
          <dgm:bulletEnabled val="1"/>
        </dgm:varLst>
        <dgm:alg type="composite"/>
        <dgm:choose name="Name5">
          <dgm:if name="Name6" func="var" arg="dir" op="equ" val="norm">
            <dgm:constrLst>
              <dgm:constr type="h" refType="w" op="lte" fact="1.2"/>
              <dgm:constr type="w" for="ch" forName="bgRect" refType="w"/>
              <dgm:constr type="h" for="ch" forName="bgRect" refType="h"/>
              <dgm:constr type="t" for="ch" forName="bgRect"/>
              <dgm:constr type="l" for="ch" forName="bgRect"/>
              <dgm:constr type="w" for="ch" forName="parentNode" refType="w" refFor="ch" refForName="bgRect" fact="0.2"/>
              <dgm:constr type="h" for="ch" forName="parentNode" refType="h" fact="0.82"/>
              <dgm:constr type="t" for="ch" forName="parentNode"/>
              <dgm:constr type="l" for="ch" forName="parentNode"/>
              <dgm:constr type="r" for="ch" forName="childNode" refType="r" refFor="ch" refForName="bgRect" fact="0.945"/>
              <dgm:constr type="h" for="ch" forName="childNode" refType="h" refFor="ch" refForName="bgRect" op="equ"/>
              <dgm:constr type="t" for="ch" forName="childNode"/>
              <dgm:constr type="l" for="ch" forName="childNode" refType="r" refFor="ch" refForName="parentNode"/>
            </dgm:constrLst>
          </dgm:if>
          <dgm:else name="Name7">
            <dgm:constrLst>
              <dgm:constr type="h" refType="w" op="lte" fact="1.2"/>
              <dgm:constr type="w" for="ch" forName="bgRect" refType="w"/>
              <dgm:constr type="h" for="ch" forName="bgRect" refType="h"/>
              <dgm:constr type="t" for="ch" forName="bgRect"/>
              <dgm:constr type="r" for="ch" forName="bgRect" refType="w"/>
              <dgm:constr type="w" for="ch" forName="parentNode" refType="w" refFor="ch" refForName="bgRect" fact="0.2"/>
              <dgm:constr type="h" for="ch" forName="parentNode" refType="h" fact="0.82"/>
              <dgm:constr type="t" for="ch" forName="parentNode"/>
              <dgm:constr type="r" for="ch" forName="parentNode" refType="w"/>
              <dgm:constr type="h" for="ch" forName="childNode" refType="h" refFor="ch" refForName="bgRect"/>
              <dgm:constr type="t" for="ch" forName="childNode"/>
              <dgm:constr type="r" for="ch" forName="childNode" refType="l" refFor="ch" refForName="parentNode"/>
              <dgm:constr type="l" for="ch" forName="childNode" refType="w" refFor="ch" refForName="bgRect" fact="0.055"/>
            </dgm:constrLst>
          </dgm:else>
        </dgm:choose>
        <dgm:ruleLst>
          <dgm:rule type="w" for="ch" forName="childNode" val="NaN" fact="NaN" max="30"/>
        </dgm:ruleLst>
        <dgm:layoutNode name="bgRect" styleLbl="node1">
          <dgm:alg type="sp"/>
          <dgm:shape xmlns:r="http://schemas.openxmlformats.org/officeDocument/2006/relationships" type="roundRect" r:blip="" zOrderOff="-1">
            <dgm:adjLst>
              <dgm:adj idx="1" val="0.05"/>
            </dgm:adjLst>
          </dgm:shape>
          <dgm:presOf axis="self"/>
          <dgm:constrLst/>
          <dgm:ruleLst/>
        </dgm:layoutNode>
        <dgm:layoutNode name="parentNode" styleLbl="node1">
          <dgm:varLst>
            <dgm:chMax val="0"/>
            <dgm:bulletEnabled val="1"/>
          </dgm:varLst>
          <dgm:choose name="Name8">
            <dgm:if name="Name9" func="var" arg="dir" op="equ" val="norm">
              <dgm:alg type="tx">
                <dgm:param type="autoTxRot" val="grav"/>
                <dgm:param type="txAnchorVert" val="t"/>
                <dgm:param type="parTxLTRAlign" val="r"/>
                <dgm:param type="parTxRTLAlign" val="r"/>
              </dgm:alg>
              <dgm:shape xmlns:r="http://schemas.openxmlformats.org/officeDocument/2006/relationships" rot="270" type="rect" r:blip="" hideGeom="1">
                <dgm:adjLst/>
              </dgm:shape>
              <dgm:presOf axis="self"/>
              <dgm:constrLst>
                <dgm:constr type="primFontSz" val="65"/>
                <dgm:constr type="lMarg"/>
                <dgm:constr type="rMarg" refType="primFontSz" fact="0.35"/>
                <dgm:constr type="tMarg" refType="primFontSz" fact="0.27"/>
                <dgm:constr type="bMarg"/>
              </dgm:constrLst>
            </dgm:if>
            <dgm:else name="Name10">
              <dgm:alg type="tx">
                <dgm:param type="autoTxRot" val="grav"/>
                <dgm:param type="txAnchorVert" val="t"/>
                <dgm:param type="parTxLTRAlign" val="l"/>
                <dgm:param type="parTxRTLAlign" val="l"/>
              </dgm:alg>
              <dgm:shape xmlns:r="http://schemas.openxmlformats.org/officeDocument/2006/relationships" rot="90" type="rect" r:blip="" hideGeom="1">
                <dgm:adjLst/>
              </dgm:shape>
              <dgm:presOf axis="self"/>
              <dgm:constrLst>
                <dgm:constr type="primFontSz" val="65"/>
                <dgm:constr type="lMarg" refType="primFontSz" fact="0.35"/>
                <dgm:constr type="rMarg"/>
                <dgm:constr type="tMarg" refType="primFontSz" fact="0.27"/>
                <dgm:constr type="bMarg"/>
              </dgm:constrLst>
            </dgm:else>
          </dgm:choose>
          <dgm:ruleLst>
            <dgm:rule type="primFontSz" val="5" fact="NaN" max="NaN"/>
          </dgm:ruleLst>
        </dgm:layoutNode>
        <dgm:choose name="Name11">
          <dgm:if name="Name12" axis="ch" ptType="node" func="cnt" op="gte" val="1">
            <dgm:layoutNode name="childNode" styleLbl="node1" moveWith="bgRect">
              <dgm:varLst>
                <dgm:bulletEnabled val="1"/>
              </dgm:varLst>
              <dgm:alg type="tx">
                <dgm:param type="parTxLTRAlign" val="l"/>
                <dgm:param type="parTxRTLAlign" val="r"/>
                <dgm:param type="txAnchorVert" val="t"/>
              </dgm:alg>
              <dgm:shape xmlns:r="http://schemas.openxmlformats.org/officeDocument/2006/relationships" type="rect" r:blip="" hideGeom="1">
                <dgm:adjLst/>
              </dgm:shape>
              <dgm:presOf axis="des" ptType="node"/>
              <dgm:constrLst>
                <dgm:constr type="primFontSz" val="65"/>
                <dgm:constr type="lMarg"/>
                <dgm:constr type="bMarg"/>
                <dgm:constr type="tMarg" refType="primFontSz" fact="0.27"/>
                <dgm:constr type="rMarg"/>
              </dgm:constrLst>
              <dgm:ruleLst>
                <dgm:rule type="primFontSz" val="5" fact="NaN" max="NaN"/>
              </dgm:ruleLst>
            </dgm:layoutNode>
          </dgm:if>
          <dgm:else name="Name13"/>
        </dgm:choose>
      </dgm:layoutNode>
      <dgm:forEach name="Name14" axis="followSib" ptType="sibTrans" cnt="1">
        <dgm:layoutNode name="hSp">
          <dgm:alg type="sp"/>
          <dgm:shape xmlns:r="http://schemas.openxmlformats.org/officeDocument/2006/relationships" r:blip="">
            <dgm:adjLst/>
          </dgm:shape>
          <dgm:presOf/>
          <dgm:constrLst/>
          <dgm:ruleLst/>
        </dgm:layoutNode>
        <dgm:layoutNode name="vProcSp" moveWith="bgRect">
          <dgm:alg type="lin">
            <dgm:param type="linDir" val="fromT"/>
          </dgm:alg>
          <dgm:shape xmlns:r="http://schemas.openxmlformats.org/officeDocument/2006/relationships" r:blip="">
            <dgm:adjLst/>
          </dgm:shape>
          <dgm:presOf/>
          <dgm:constrLst>
            <dgm:constr type="w" for="ch" forName="vSp1" refType="w"/>
            <dgm:constr type="w" for="ch" forName="simulatedConn" refType="w"/>
            <dgm:constr type="w" for="ch" forName="vSp2" refType="w"/>
          </dgm:constrLst>
          <dgm:ruleLst/>
          <dgm:layoutNode name="vSp1">
            <dgm:alg type="sp"/>
            <dgm:shape xmlns:r="http://schemas.openxmlformats.org/officeDocument/2006/relationships" r:blip="">
              <dgm:adjLst/>
            </dgm:shape>
            <dgm:presOf/>
            <dgm:constrLst/>
            <dgm:ruleLst/>
          </dgm:layoutNode>
          <dgm:layoutNode name="simulatedConn" styleLbl="solidFgAcc1">
            <dgm:alg type="sp"/>
            <dgm:choose name="Name15">
              <dgm:if name="Name16" func="var" arg="dir" op="equ" val="norm">
                <dgm:shape xmlns:r="http://schemas.openxmlformats.org/officeDocument/2006/relationships" rot="90" type="flowChartExtract" r:blip="">
                  <dgm:adjLst/>
                </dgm:shape>
              </dgm:if>
              <dgm:else name="Name17">
                <dgm:shape xmlns:r="http://schemas.openxmlformats.org/officeDocument/2006/relationships" rot="-90" type="flowChartExtract" r:blip="">
                  <dgm:adjLst/>
                </dgm:shape>
              </dgm:else>
            </dgm:choose>
            <dgm:presOf/>
            <dgm:constrLst/>
            <dgm:ruleLst/>
          </dgm:layoutNode>
          <dgm:layoutNode name="vSp2">
            <dgm:alg type="sp"/>
            <dgm:shape xmlns:r="http://schemas.openxmlformats.org/officeDocument/2006/relationships" r:blip="">
              <dgm:adjLst/>
            </dgm:shape>
            <dgm:presOf/>
            <dgm:constrLst/>
            <dgm:ruleLst/>
          </dgm:layoutNode>
        </dgm:layoutNode>
        <dgm:layoutNode name="sibTrans">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3d6">
  <dgm:title val=""/>
  <dgm:desc val=""/>
  <dgm:catLst>
    <dgm:cat type="3D" pri="11600"/>
  </dgm:catLst>
  <dgm:scene3d>
    <a:camera prst="perspectiveRelaxedModerately" zoom="92000"/>
    <a:lightRig rig="balanced" dir="t">
      <a:rot lat="0" lon="0" rev="12700000"/>
    </a:lightRig>
  </dgm:scene3d>
  <dgm:styleLbl name="node0">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ln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venn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tx1"/>
      </a:fontRef>
    </dgm:style>
  </dgm:styleLbl>
  <dgm:styleLbl name="alignNode1">
    <dgm:scene3d>
      <a:camera prst="orthographicFront"/>
      <a:lightRig rig="threePt" dir="t"/>
    </dgm:scene3d>
    <dgm:sp3d prstMaterial="plastic">
      <a:bevelT w="50800" h="50800"/>
      <a:bevelB w="50800" h="50800"/>
    </dgm:sp3d>
    <dgm:txPr/>
    <dgm:style>
      <a:lnRef idx="1">
        <a:scrgbClr r="0" g="0" b="0"/>
      </a:lnRef>
      <a:fillRef idx="1">
        <a:scrgbClr r="0" g="0" b="0"/>
      </a:fillRef>
      <a:effectRef idx="2">
        <a:scrgbClr r="0" g="0" b="0"/>
      </a:effectRef>
      <a:fontRef idx="minor">
        <a:schemeClr val="lt1"/>
      </a:fontRef>
    </dgm:style>
  </dgm:styleLbl>
  <dgm:styleLbl name="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2">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3">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4">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fgImgPlace1">
    <dgm:scene3d>
      <a:camera prst="orthographicFront"/>
      <a:lightRig rig="threePt" dir="t"/>
    </dgm:scene3d>
    <dgm:sp3d z="50080" prstMaterial="plastic">
      <a:bevelT w="50800" h="50800"/>
      <a:bevelB w="50800" h="50800"/>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z="-54000" prstMaterial="plastic">
      <a:bevelT w="50800" h="50800"/>
      <a:bevelB w="50800" h="50800"/>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z="-2540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fgSibTrans2D1">
    <dgm:scene3d>
      <a:camera prst="orthographicFront"/>
      <a:lightRig rig="threePt" dir="t"/>
    </dgm:scene3d>
    <dgm:sp3d z="5008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bgSibTrans2D1">
    <dgm:scene3d>
      <a:camera prst="orthographicFront"/>
      <a:lightRig rig="threePt" dir="t"/>
    </dgm:scene3d>
    <dgm:sp3d z="-5408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sibTrans1D1">
    <dgm:scene3d>
      <a:camera prst="orthographicFront"/>
      <a:lightRig rig="threePt" dir="t"/>
    </dgm:scene3d>
    <dgm:sp3d z="-25400" prstMaterial="plastic"/>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75000" prstMaterial="plastic"/>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2">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3">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parChTrans2D1">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3">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4">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1D1">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2">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3">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4">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fgAcc1">
    <dgm:scene3d>
      <a:camera prst="orthographicFront"/>
      <a:lightRig rig="threePt" dir="t"/>
    </dgm:scene3d>
    <dgm:sp3d z="50080" prstMaterial="plastic">
      <a:bevelT w="25400" h="25400"/>
      <a:bevelB w="25400" h="25400"/>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prstMaterial="plastic">
      <a:bevelT w="25400" h="25400"/>
      <a:bevelB w="25400" h="25400"/>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prstMaterial="plastic">
      <a:bevelT w="50800" h="50800"/>
      <a:bevelB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prstMaterial="plastic">
      <a:bevelT w="25400" h="25400"/>
      <a:bevelB w="25400" h="25400"/>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threePt" dir="t"/>
    </dgm:scene3d>
    <dgm:sp3d z="50080" prstMaterial="plastic">
      <a:bevelT w="25400" h="25400"/>
      <a:bevelB w="25400" h="25400"/>
    </dgm:sp3d>
    <dgm:txPr/>
    <dgm:style>
      <a:lnRef idx="0">
        <a:scrgbClr r="0" g="0" b="0"/>
      </a:lnRef>
      <a:fillRef idx="1">
        <a:scrgbClr r="0" g="0" b="0"/>
      </a:fillRef>
      <a:effectRef idx="2">
        <a:scrgbClr r="0" g="0" b="0"/>
      </a:effectRef>
      <a:fontRef idx="minor"/>
    </dgm:style>
  </dgm:styleLbl>
  <dgm:styleLbl name="alignAccFollowNode1">
    <dgm:scene3d>
      <a:camera prst="orthographicFront"/>
      <a:lightRig rig="threePt" dir="t"/>
    </dgm:scene3d>
    <dgm:sp3d prstMaterial="plastic">
      <a:bevelT w="25400" h="25400"/>
      <a:bevelB w="25400" h="25400"/>
    </dgm:sp3d>
    <dgm:txPr/>
    <dgm:style>
      <a:lnRef idx="0">
        <a:scrgbClr r="0" g="0" b="0"/>
      </a:lnRef>
      <a:fillRef idx="1">
        <a:scrgbClr r="0" g="0" b="0"/>
      </a:fillRef>
      <a:effectRef idx="2">
        <a:scrgbClr r="0" g="0" b="0"/>
      </a:effectRef>
      <a:fontRef idx="minor"/>
    </dgm:style>
  </dgm:styleLbl>
  <dgm:styleLbl name="bgAccFollowNode1">
    <dgm:scene3d>
      <a:camera prst="orthographicFront"/>
      <a:lightRig rig="threePt" dir="t"/>
    </dgm:scene3d>
    <dgm:sp3d z="-152400" prstMaterial="plastic">
      <a:bevelT w="25400" h="25400"/>
      <a:bevelB w="25400" h="25400"/>
    </dgm:sp3d>
    <dgm:txPr/>
    <dgm:style>
      <a:lnRef idx="0">
        <a:scrgbClr r="0" g="0" b="0"/>
      </a:lnRef>
      <a:fillRef idx="1">
        <a:scrgbClr r="0" g="0" b="0"/>
      </a:fillRef>
      <a:effectRef idx="2">
        <a:scrgbClr r="0" g="0" b="0"/>
      </a:effectRef>
      <a:fontRef idx="minor"/>
    </dgm:style>
  </dgm:styleLbl>
  <dgm:styleLbl name="fgAcc0">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z="-152400" prstMaterial="plastic">
      <a:bevelT w="25400" h="25400"/>
      <a:bevelB w="25400" h="25400"/>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z="-10400" extrusionH="12700" prstMaterial="plastic"/>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z="50080" prstMaterial="plastic">
      <a:bevelT w="50800" h="50800"/>
      <a:bevelB w="50800" h="50800"/>
    </dgm:sp3d>
    <dgm:txPr/>
    <dgm:style>
      <a:lnRef idx="0">
        <a:scrgbClr r="0" g="0" b="0"/>
      </a:lnRef>
      <a:fillRef idx="1">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1">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2.jpeg"/><Relationship Id="rId5" Type="http://schemas.openxmlformats.org/officeDocument/2006/relationships/image" Target="../media/image1.jpeg"/><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50</xdr:row>
      <xdr:rowOff>257176</xdr:rowOff>
    </xdr:from>
    <xdr:to>
      <xdr:col>14</xdr:col>
      <xdr:colOff>0</xdr:colOff>
      <xdr:row>52</xdr:row>
      <xdr:rowOff>1</xdr:rowOff>
    </xdr:to>
    <xdr:graphicFrame macro="">
      <xdr:nvGraphicFramePr>
        <xdr:cNvPr id="14" name="Diagram 13"/>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3</xdr:col>
      <xdr:colOff>361950</xdr:colOff>
      <xdr:row>49</xdr:row>
      <xdr:rowOff>28575</xdr:rowOff>
    </xdr:from>
    <xdr:to>
      <xdr:col>13</xdr:col>
      <xdr:colOff>161924</xdr:colOff>
      <xdr:row>49</xdr:row>
      <xdr:rowOff>1666875</xdr:rowOff>
    </xdr:to>
    <xdr:pic>
      <xdr:nvPicPr>
        <xdr:cNvPr id="6" name="Picture 5" descr="Website Header-2.jpg"/>
        <xdr:cNvPicPr>
          <a:picLocks noChangeAspect="1"/>
        </xdr:cNvPicPr>
      </xdr:nvPicPr>
      <xdr:blipFill>
        <a:blip xmlns:r="http://schemas.openxmlformats.org/officeDocument/2006/relationships" r:embed="rId5"/>
        <a:stretch>
          <a:fillRect/>
        </a:stretch>
      </xdr:blipFill>
      <xdr:spPr>
        <a:xfrm>
          <a:off x="1885950" y="11925300"/>
          <a:ext cx="4838699" cy="1638300"/>
        </a:xfrm>
        <a:prstGeom prst="rect">
          <a:avLst/>
        </a:prstGeom>
        <a:ln>
          <a:noFill/>
        </a:ln>
        <a:effectLst>
          <a:softEdge rad="112500"/>
        </a:effectLst>
      </xdr:spPr>
    </xdr:pic>
    <xdr:clientData/>
  </xdr:twoCellAnchor>
  <xdr:twoCellAnchor editAs="oneCell">
    <xdr:from>
      <xdr:col>7</xdr:col>
      <xdr:colOff>9525</xdr:colOff>
      <xdr:row>32</xdr:row>
      <xdr:rowOff>38099</xdr:rowOff>
    </xdr:from>
    <xdr:to>
      <xdr:col>12</xdr:col>
      <xdr:colOff>28575</xdr:colOff>
      <xdr:row>40</xdr:row>
      <xdr:rowOff>38100</xdr:rowOff>
    </xdr:to>
    <xdr:pic>
      <xdr:nvPicPr>
        <xdr:cNvPr id="7" name="Picture 6" descr="APUSLogo.jpg"/>
        <xdr:cNvPicPr>
          <a:picLocks noChangeAspect="1"/>
        </xdr:cNvPicPr>
      </xdr:nvPicPr>
      <xdr:blipFill>
        <a:blip xmlns:r="http://schemas.openxmlformats.org/officeDocument/2006/relationships" r:embed="rId6"/>
        <a:stretch>
          <a:fillRect/>
        </a:stretch>
      </xdr:blipFill>
      <xdr:spPr>
        <a:xfrm>
          <a:off x="3171825" y="7829549"/>
          <a:ext cx="3181350" cy="1828801"/>
        </a:xfrm>
        <a:prstGeom prst="ellipse">
          <a:avLst/>
        </a:prstGeom>
        <a:ln>
          <a:noFill/>
        </a:ln>
        <a:effectLst>
          <a:softEdge rad="112500"/>
        </a:effectLst>
      </xdr:spPr>
    </xdr:pic>
    <xdr:clientData/>
  </xdr:twoCellAnchor>
  <xdr:twoCellAnchor editAs="oneCell">
    <xdr:from>
      <xdr:col>0</xdr:col>
      <xdr:colOff>123825</xdr:colOff>
      <xdr:row>49</xdr:row>
      <xdr:rowOff>9525</xdr:rowOff>
    </xdr:from>
    <xdr:to>
      <xdr:col>3</xdr:col>
      <xdr:colOff>381000</xdr:colOff>
      <xdr:row>49</xdr:row>
      <xdr:rowOff>1685925</xdr:rowOff>
    </xdr:to>
    <xdr:pic>
      <xdr:nvPicPr>
        <xdr:cNvPr id="8" name="Picture 7" descr="APUSLogo.jpg"/>
        <xdr:cNvPicPr>
          <a:picLocks noChangeAspect="1"/>
        </xdr:cNvPicPr>
      </xdr:nvPicPr>
      <xdr:blipFill>
        <a:blip xmlns:r="http://schemas.openxmlformats.org/officeDocument/2006/relationships" r:embed="rId6"/>
        <a:stretch>
          <a:fillRect/>
        </a:stretch>
      </xdr:blipFill>
      <xdr:spPr>
        <a:xfrm>
          <a:off x="123825" y="11906250"/>
          <a:ext cx="1781175" cy="1676400"/>
        </a:xfrm>
        <a:prstGeom prst="rect">
          <a:avLst/>
        </a:prstGeom>
        <a:ln>
          <a:noFill/>
        </a:ln>
        <a:effectLst>
          <a:softEdge rad="112500"/>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7030A0"/>
  </sheetPr>
  <dimension ref="A1:BD70"/>
  <sheetViews>
    <sheetView tabSelected="1" workbookViewId="0">
      <selection activeCell="F6" sqref="F6:H6"/>
    </sheetView>
  </sheetViews>
  <sheetFormatPr defaultRowHeight="19.5" customHeight="1"/>
  <cols>
    <col min="1" max="1" width="4" style="1" customWidth="1"/>
    <col min="2" max="2" width="3.85546875" style="1" customWidth="1"/>
    <col min="3" max="3" width="15" style="1" customWidth="1"/>
    <col min="4" max="4" width="14" style="1" customWidth="1"/>
    <col min="5" max="5" width="1.42578125" style="84" customWidth="1"/>
    <col min="6" max="6" width="7.7109375" style="1" customWidth="1"/>
    <col min="7" max="7" width="1.42578125" style="84" customWidth="1"/>
    <col min="8" max="8" width="13" style="1" customWidth="1"/>
    <col min="9" max="9" width="8.5703125" style="1" customWidth="1"/>
    <col min="10" max="10" width="1.42578125" style="84" customWidth="1"/>
    <col min="11" max="11" width="12" style="1" customWidth="1"/>
    <col min="12" max="12" width="12.42578125" style="1" customWidth="1"/>
    <col min="13" max="14" width="3.5703125" style="1" customWidth="1"/>
    <col min="15" max="22" width="3.140625" style="1" hidden="1" customWidth="1"/>
    <col min="23" max="23" width="3.140625" style="4" hidden="1" customWidth="1"/>
    <col min="24" max="24" width="3.140625" style="1" hidden="1" customWidth="1"/>
    <col min="25" max="25" width="3.140625" style="85" hidden="1" customWidth="1"/>
    <col min="26" max="31" width="3.140625" style="1" hidden="1" customWidth="1"/>
    <col min="32" max="36" width="3.140625" style="85" hidden="1" customWidth="1"/>
    <col min="37" max="42" width="3.140625" style="1" hidden="1" customWidth="1"/>
    <col min="43" max="43" width="3.140625" style="1" customWidth="1"/>
    <col min="44" max="44" width="8.42578125" style="1" customWidth="1"/>
    <col min="45" max="45" width="4.5703125" style="1" customWidth="1"/>
    <col min="46" max="47" width="9.140625" style="1"/>
    <col min="48" max="48" width="10" style="1" customWidth="1"/>
    <col min="49" max="49" width="10.85546875" style="1" customWidth="1"/>
    <col min="50" max="50" width="10.5703125" style="1" customWidth="1"/>
    <col min="51" max="51" width="8.7109375" style="1" customWidth="1"/>
    <col min="52" max="52" width="7.42578125" style="1" customWidth="1"/>
    <col min="53" max="53" width="20.42578125" style="1" customWidth="1"/>
    <col min="54" max="16384" width="9.140625" style="1"/>
  </cols>
  <sheetData>
    <row r="1" spans="1:56" ht="21.75" customHeight="1" thickBot="1">
      <c r="A1" s="261" t="s">
        <v>291</v>
      </c>
      <c r="B1" s="262"/>
      <c r="C1" s="262"/>
      <c r="D1" s="262"/>
      <c r="E1" s="262"/>
      <c r="F1" s="262"/>
      <c r="G1" s="262"/>
      <c r="H1" s="262"/>
      <c r="I1" s="262"/>
      <c r="J1" s="262"/>
      <c r="K1" s="262"/>
      <c r="L1" s="262"/>
      <c r="M1" s="262"/>
      <c r="N1" s="263"/>
      <c r="AA1" s="152"/>
      <c r="AB1" s="153"/>
      <c r="AC1" s="130"/>
      <c r="AD1" s="130"/>
      <c r="AE1" s="130"/>
      <c r="AF1" s="130"/>
      <c r="AG1" s="130"/>
      <c r="AH1" s="130"/>
      <c r="AI1" s="130"/>
      <c r="AJ1" s="130"/>
      <c r="AK1" s="130"/>
      <c r="AL1" s="154"/>
      <c r="AM1" s="85"/>
      <c r="AN1" s="85"/>
      <c r="AO1" s="85"/>
      <c r="AP1" s="85"/>
      <c r="AQ1" s="249"/>
      <c r="AR1" s="249"/>
      <c r="AS1" s="249"/>
      <c r="AT1" s="249"/>
      <c r="AU1" s="249"/>
      <c r="AV1" s="249"/>
      <c r="AW1" s="249"/>
      <c r="AX1" s="249"/>
      <c r="AY1" s="249"/>
      <c r="AZ1" s="249"/>
      <c r="BA1" s="249"/>
      <c r="BB1" s="249"/>
    </row>
    <row r="2" spans="1:56" ht="18" customHeight="1" thickBot="1">
      <c r="A2" s="294" t="s">
        <v>262</v>
      </c>
      <c r="B2" s="295"/>
      <c r="C2" s="295"/>
      <c r="D2" s="295"/>
      <c r="E2" s="295"/>
      <c r="F2" s="295"/>
      <c r="G2" s="295"/>
      <c r="H2" s="295"/>
      <c r="I2" s="295"/>
      <c r="J2" s="295"/>
      <c r="K2" s="295"/>
      <c r="L2" s="295"/>
      <c r="M2" s="295"/>
      <c r="N2" s="296"/>
      <c r="AA2" s="85"/>
      <c r="AB2" s="85"/>
      <c r="AC2" s="85"/>
      <c r="AD2" s="85"/>
      <c r="AE2" s="85"/>
      <c r="AK2" s="85"/>
      <c r="AL2" s="154"/>
      <c r="AM2" s="85"/>
      <c r="AN2" s="85"/>
      <c r="AO2" s="85"/>
      <c r="AP2" s="85"/>
      <c r="AQ2" s="249"/>
      <c r="AR2" s="250"/>
      <c r="AS2" s="250"/>
      <c r="AT2" s="250"/>
      <c r="AU2" s="250"/>
      <c r="AV2" s="250"/>
      <c r="AW2" s="250"/>
      <c r="AX2" s="250"/>
      <c r="AY2" s="250"/>
      <c r="AZ2" s="250"/>
      <c r="BA2" s="249"/>
      <c r="BB2" s="249"/>
    </row>
    <row r="3" spans="1:56" ht="18" customHeight="1">
      <c r="A3" s="355" t="s">
        <v>318</v>
      </c>
      <c r="B3" s="275" t="s">
        <v>225</v>
      </c>
      <c r="C3" s="275"/>
      <c r="D3" s="275"/>
      <c r="E3" s="275"/>
      <c r="F3" s="276"/>
      <c r="G3" s="276"/>
      <c r="H3" s="276"/>
      <c r="I3" s="276"/>
      <c r="J3" s="276"/>
      <c r="K3" s="276"/>
      <c r="L3" s="276"/>
      <c r="M3" s="277"/>
      <c r="N3" s="360" t="s">
        <v>318</v>
      </c>
      <c r="O3" s="274"/>
      <c r="P3" s="274"/>
      <c r="Q3" s="274"/>
      <c r="R3" s="274"/>
      <c r="AA3" s="157"/>
      <c r="AB3" s="157"/>
      <c r="AC3" s="157"/>
      <c r="AD3" s="157"/>
      <c r="AE3" s="157"/>
      <c r="AF3" s="137"/>
      <c r="AG3" s="137"/>
      <c r="AH3" s="137"/>
      <c r="AI3" s="137"/>
      <c r="AJ3" s="137"/>
      <c r="AK3" s="85"/>
      <c r="AL3" s="154"/>
      <c r="AM3" s="85"/>
      <c r="AN3" s="85"/>
      <c r="AO3" s="85"/>
      <c r="AP3" s="85"/>
      <c r="AQ3" s="249"/>
      <c r="AR3" s="282" t="s">
        <v>211</v>
      </c>
      <c r="AS3" s="283"/>
      <c r="AT3" s="283"/>
      <c r="AU3" s="298" t="s">
        <v>215</v>
      </c>
      <c r="AV3" s="298"/>
      <c r="AW3" s="298"/>
      <c r="AX3" s="298"/>
      <c r="AY3" s="298"/>
      <c r="AZ3" s="298"/>
      <c r="BA3" s="299"/>
      <c r="BB3" s="249"/>
    </row>
    <row r="4" spans="1:56" ht="32.25" customHeight="1">
      <c r="A4" s="356"/>
      <c r="B4" s="358" t="s">
        <v>317</v>
      </c>
      <c r="C4" s="334" t="s">
        <v>157</v>
      </c>
      <c r="D4" s="334"/>
      <c r="E4" s="161" t="s">
        <v>19</v>
      </c>
      <c r="F4" s="136" t="s">
        <v>140</v>
      </c>
      <c r="G4" s="280" t="s">
        <v>198</v>
      </c>
      <c r="H4" s="280"/>
      <c r="I4" s="280"/>
      <c r="J4" s="280"/>
      <c r="K4" s="280"/>
      <c r="L4" s="281"/>
      <c r="M4" s="319" t="s">
        <v>317</v>
      </c>
      <c r="N4" s="361"/>
      <c r="O4" s="274"/>
      <c r="P4" s="274"/>
      <c r="Q4" s="274"/>
      <c r="R4" s="274"/>
      <c r="T4" s="2" t="s">
        <v>140</v>
      </c>
      <c r="U4" s="1" t="s">
        <v>170</v>
      </c>
      <c r="V4" s="1" t="s">
        <v>144</v>
      </c>
      <c r="W4" s="87" t="s">
        <v>136</v>
      </c>
      <c r="AA4" s="85"/>
      <c r="AB4" s="85"/>
      <c r="AC4" s="85"/>
      <c r="AD4" s="85"/>
      <c r="AE4" s="85"/>
      <c r="AK4" s="85"/>
      <c r="AL4" s="154"/>
      <c r="AM4" s="85"/>
      <c r="AN4" s="85"/>
      <c r="AO4" s="85"/>
      <c r="AP4" s="85"/>
      <c r="AQ4" s="249"/>
      <c r="AR4" s="300" t="s">
        <v>212</v>
      </c>
      <c r="AS4" s="301"/>
      <c r="AT4" s="301"/>
      <c r="AU4" s="301"/>
      <c r="AV4" s="301"/>
      <c r="AW4" s="301"/>
      <c r="AX4" s="301"/>
      <c r="AY4" s="301"/>
      <c r="AZ4" s="301"/>
      <c r="BA4" s="302"/>
      <c r="BB4" s="253"/>
      <c r="BC4" s="129"/>
      <c r="BD4" s="129"/>
    </row>
    <row r="5" spans="1:56" ht="18" customHeight="1">
      <c r="A5" s="356"/>
      <c r="B5" s="359"/>
      <c r="C5" s="334" t="s">
        <v>0</v>
      </c>
      <c r="D5" s="334"/>
      <c r="E5" s="161" t="s">
        <v>19</v>
      </c>
      <c r="F5" s="279" t="s">
        <v>208</v>
      </c>
      <c r="G5" s="279"/>
      <c r="H5" s="279"/>
      <c r="I5" s="279"/>
      <c r="J5" s="279"/>
      <c r="K5" s="279"/>
      <c r="L5" s="279"/>
      <c r="M5" s="320"/>
      <c r="N5" s="361"/>
      <c r="O5" s="274"/>
      <c r="P5" s="274"/>
      <c r="Q5" s="274"/>
      <c r="R5" s="274"/>
      <c r="T5" s="2" t="s">
        <v>141</v>
      </c>
      <c r="U5" s="85" t="s">
        <v>270</v>
      </c>
      <c r="V5" s="1" t="s">
        <v>143</v>
      </c>
      <c r="W5" s="87" t="s">
        <v>147</v>
      </c>
      <c r="AA5" s="154"/>
      <c r="AB5" s="154"/>
      <c r="AC5" s="155"/>
      <c r="AD5" s="138"/>
      <c r="AE5" s="138"/>
      <c r="AF5" s="138"/>
      <c r="AG5" s="138"/>
      <c r="AH5" s="138"/>
      <c r="AI5" s="138"/>
      <c r="AJ5" s="138"/>
      <c r="AK5" s="85"/>
      <c r="AL5" s="154"/>
      <c r="AM5" s="85"/>
      <c r="AN5" s="85"/>
      <c r="AO5" s="85"/>
      <c r="AP5" s="85"/>
      <c r="AQ5" s="249"/>
      <c r="AR5" s="297" t="s">
        <v>293</v>
      </c>
      <c r="AS5" s="291"/>
      <c r="AT5" s="291"/>
      <c r="AU5" s="291"/>
      <c r="AV5" s="291"/>
      <c r="AW5" s="291"/>
      <c r="AX5" s="291"/>
      <c r="AY5" s="291"/>
      <c r="AZ5" s="291"/>
      <c r="BA5" s="292"/>
      <c r="BB5" s="249"/>
    </row>
    <row r="6" spans="1:56" ht="18" customHeight="1">
      <c r="A6" s="356"/>
      <c r="B6" s="359"/>
      <c r="C6" s="335" t="s">
        <v>1</v>
      </c>
      <c r="D6" s="335"/>
      <c r="E6" s="161" t="s">
        <v>19</v>
      </c>
      <c r="F6" s="293" t="s">
        <v>170</v>
      </c>
      <c r="G6" s="280"/>
      <c r="H6" s="280"/>
      <c r="I6" s="323"/>
      <c r="J6" s="323"/>
      <c r="K6" s="323"/>
      <c r="L6" s="324"/>
      <c r="M6" s="320"/>
      <c r="N6" s="361"/>
      <c r="O6" s="2"/>
      <c r="P6" s="2"/>
      <c r="Q6" s="2"/>
      <c r="R6" s="2"/>
      <c r="T6" s="2" t="s">
        <v>142</v>
      </c>
      <c r="U6" s="85" t="s">
        <v>271</v>
      </c>
      <c r="V6" s="1" t="s">
        <v>145</v>
      </c>
      <c r="AA6" s="154"/>
      <c r="AB6" s="154"/>
      <c r="AC6" s="138"/>
      <c r="AD6" s="138"/>
      <c r="AE6" s="138"/>
      <c r="AF6" s="138"/>
      <c r="AG6" s="138"/>
      <c r="AH6" s="138"/>
      <c r="AI6" s="138"/>
      <c r="AJ6" s="138"/>
      <c r="AK6" s="85"/>
      <c r="AL6" s="154"/>
      <c r="AM6" s="85"/>
      <c r="AN6" s="85"/>
      <c r="AO6" s="85"/>
      <c r="AP6" s="85"/>
      <c r="AQ6" s="249"/>
      <c r="AR6" s="290" t="s">
        <v>213</v>
      </c>
      <c r="AS6" s="291"/>
      <c r="AT6" s="291"/>
      <c r="AU6" s="291"/>
      <c r="AV6" s="291"/>
      <c r="AW6" s="291"/>
      <c r="AX6" s="291"/>
      <c r="AY6" s="291"/>
      <c r="AZ6" s="291"/>
      <c r="BA6" s="292"/>
      <c r="BB6" s="249"/>
    </row>
    <row r="7" spans="1:56" ht="18" customHeight="1">
      <c r="A7" s="356"/>
      <c r="B7" s="359"/>
      <c r="C7" s="335" t="s">
        <v>285</v>
      </c>
      <c r="D7" s="335"/>
      <c r="E7" s="161" t="s">
        <v>19</v>
      </c>
      <c r="F7" s="293" t="s">
        <v>286</v>
      </c>
      <c r="G7" s="280"/>
      <c r="H7" s="280"/>
      <c r="I7" s="280"/>
      <c r="J7" s="280"/>
      <c r="K7" s="280"/>
      <c r="L7" s="281"/>
      <c r="M7" s="320"/>
      <c r="N7" s="361"/>
      <c r="O7" s="2"/>
      <c r="P7" s="2"/>
      <c r="Q7" s="2"/>
      <c r="R7" s="2"/>
      <c r="U7" s="85" t="s">
        <v>272</v>
      </c>
      <c r="V7" s="85" t="s">
        <v>156</v>
      </c>
      <c r="X7" s="1" t="s">
        <v>30</v>
      </c>
      <c r="AA7" s="154"/>
      <c r="AB7" s="154"/>
      <c r="AC7" s="138"/>
      <c r="AD7" s="138"/>
      <c r="AE7" s="138"/>
      <c r="AF7" s="138"/>
      <c r="AG7" s="138"/>
      <c r="AH7" s="138"/>
      <c r="AI7" s="138"/>
      <c r="AJ7" s="138"/>
      <c r="AK7" s="85"/>
      <c r="AL7" s="154"/>
      <c r="AM7" s="85"/>
      <c r="AN7" s="85"/>
      <c r="AO7" s="85"/>
      <c r="AP7" s="85"/>
      <c r="AQ7" s="249"/>
      <c r="AR7" s="290" t="s">
        <v>214</v>
      </c>
      <c r="AS7" s="291"/>
      <c r="AT7" s="291"/>
      <c r="AU7" s="291"/>
      <c r="AV7" s="291"/>
      <c r="AW7" s="291"/>
      <c r="AX7" s="291"/>
      <c r="AY7" s="291"/>
      <c r="AZ7" s="291"/>
      <c r="BA7" s="292"/>
      <c r="BB7" s="249"/>
    </row>
    <row r="8" spans="1:56" ht="18" customHeight="1">
      <c r="A8" s="356"/>
      <c r="B8" s="359"/>
      <c r="C8" s="335" t="s">
        <v>287</v>
      </c>
      <c r="D8" s="335"/>
      <c r="E8" s="161" t="s">
        <v>19</v>
      </c>
      <c r="F8" s="293" t="s">
        <v>288</v>
      </c>
      <c r="G8" s="280"/>
      <c r="H8" s="280"/>
      <c r="I8" s="280"/>
      <c r="J8" s="280"/>
      <c r="K8" s="280"/>
      <c r="L8" s="281"/>
      <c r="M8" s="320"/>
      <c r="N8" s="361"/>
      <c r="O8" s="2"/>
      <c r="P8" s="2"/>
      <c r="Q8" s="2"/>
      <c r="R8" s="2"/>
      <c r="U8" s="85" t="s">
        <v>273</v>
      </c>
      <c r="V8" s="85" t="s">
        <v>186</v>
      </c>
      <c r="X8" s="1" t="s">
        <v>148</v>
      </c>
      <c r="AA8" s="154"/>
      <c r="AB8" s="154"/>
      <c r="AC8" s="138"/>
      <c r="AD8" s="138"/>
      <c r="AE8" s="138"/>
      <c r="AF8" s="138"/>
      <c r="AG8" s="138"/>
      <c r="AH8" s="138"/>
      <c r="AI8" s="138"/>
      <c r="AJ8" s="138"/>
      <c r="AK8" s="85"/>
      <c r="AL8" s="154"/>
      <c r="AM8" s="85"/>
      <c r="AN8" s="85"/>
      <c r="AO8" s="85"/>
      <c r="AP8" s="85"/>
      <c r="AQ8" s="249"/>
      <c r="AR8" s="284" t="s">
        <v>216</v>
      </c>
      <c r="AS8" s="285"/>
      <c r="AT8" s="285"/>
      <c r="AU8" s="285"/>
      <c r="AV8" s="285"/>
      <c r="AW8" s="285"/>
      <c r="AX8" s="285"/>
      <c r="AY8" s="285"/>
      <c r="AZ8" s="285"/>
      <c r="BA8" s="286"/>
      <c r="BB8" s="249"/>
    </row>
    <row r="9" spans="1:56" ht="19.5" customHeight="1">
      <c r="A9" s="356"/>
      <c r="B9" s="359"/>
      <c r="C9" s="335" t="s">
        <v>302</v>
      </c>
      <c r="D9" s="335"/>
      <c r="E9" s="161" t="s">
        <v>19</v>
      </c>
      <c r="F9" s="293">
        <v>52065498923</v>
      </c>
      <c r="G9" s="280"/>
      <c r="H9" s="280"/>
      <c r="I9" s="280"/>
      <c r="J9" s="280"/>
      <c r="K9" s="280"/>
      <c r="L9" s="281"/>
      <c r="M9" s="320"/>
      <c r="N9" s="361"/>
      <c r="O9" s="273"/>
      <c r="P9" s="273"/>
      <c r="Q9" s="273"/>
      <c r="R9" s="273"/>
      <c r="T9" s="2" t="s">
        <v>140</v>
      </c>
      <c r="U9" s="85" t="s">
        <v>274</v>
      </c>
      <c r="X9" s="1" t="s">
        <v>149</v>
      </c>
      <c r="AA9" s="154"/>
      <c r="AB9" s="154"/>
      <c r="AC9" s="155"/>
      <c r="AD9" s="138"/>
      <c r="AE9" s="138"/>
      <c r="AF9" s="138"/>
      <c r="AG9" s="138"/>
      <c r="AH9" s="138"/>
      <c r="AI9" s="138"/>
      <c r="AJ9" s="138"/>
      <c r="AK9" s="85"/>
      <c r="AL9" s="154"/>
      <c r="AM9" s="85"/>
      <c r="AN9" s="85"/>
      <c r="AO9" s="85"/>
      <c r="AP9" s="85"/>
      <c r="AQ9" s="249"/>
      <c r="AR9" s="284" t="s">
        <v>217</v>
      </c>
      <c r="AS9" s="285"/>
      <c r="AT9" s="285"/>
      <c r="AU9" s="285"/>
      <c r="AV9" s="285"/>
      <c r="AW9" s="285"/>
      <c r="AX9" s="285"/>
      <c r="AY9" s="285"/>
      <c r="AZ9" s="285"/>
      <c r="BA9" s="286"/>
      <c r="BB9" s="249"/>
    </row>
    <row r="10" spans="1:56" ht="18" customHeight="1" thickBot="1">
      <c r="A10" s="356"/>
      <c r="B10" s="359"/>
      <c r="C10" s="335" t="s">
        <v>303</v>
      </c>
      <c r="D10" s="335"/>
      <c r="E10" s="161" t="s">
        <v>19</v>
      </c>
      <c r="F10" s="293" t="s">
        <v>305</v>
      </c>
      <c r="G10" s="280"/>
      <c r="H10" s="280"/>
      <c r="I10" s="280"/>
      <c r="J10" s="280"/>
      <c r="K10" s="280"/>
      <c r="L10" s="281"/>
      <c r="M10" s="320"/>
      <c r="N10" s="361"/>
      <c r="O10" s="273"/>
      <c r="P10" s="273"/>
      <c r="Q10" s="273"/>
      <c r="R10" s="273"/>
      <c r="T10" s="2" t="s">
        <v>141</v>
      </c>
      <c r="U10" s="85" t="s">
        <v>180</v>
      </c>
      <c r="X10" s="85" t="s">
        <v>150</v>
      </c>
      <c r="Y10" s="85" t="s">
        <v>115</v>
      </c>
      <c r="AA10" s="158"/>
      <c r="AB10" s="158"/>
      <c r="AC10" s="158"/>
      <c r="AD10" s="158"/>
      <c r="AE10" s="158"/>
      <c r="AF10" s="139"/>
      <c r="AG10" s="139"/>
      <c r="AH10" s="139"/>
      <c r="AI10" s="139"/>
      <c r="AJ10" s="139"/>
      <c r="AK10" s="85"/>
      <c r="AL10" s="154"/>
      <c r="AM10" s="85"/>
      <c r="AN10" s="85"/>
      <c r="AO10" s="85"/>
      <c r="AP10" s="85"/>
      <c r="AQ10" s="249"/>
      <c r="AR10" s="287" t="s">
        <v>218</v>
      </c>
      <c r="AS10" s="288"/>
      <c r="AT10" s="288"/>
      <c r="AU10" s="288"/>
      <c r="AV10" s="288"/>
      <c r="AW10" s="288"/>
      <c r="AX10" s="288"/>
      <c r="AY10" s="288"/>
      <c r="AZ10" s="288"/>
      <c r="BA10" s="289"/>
      <c r="BB10" s="249"/>
    </row>
    <row r="11" spans="1:56" ht="18" customHeight="1">
      <c r="A11" s="356"/>
      <c r="B11" s="359"/>
      <c r="C11" s="335" t="s">
        <v>304</v>
      </c>
      <c r="D11" s="335"/>
      <c r="E11" s="161" t="s">
        <v>19</v>
      </c>
      <c r="F11" s="293" t="s">
        <v>34</v>
      </c>
      <c r="G11" s="280"/>
      <c r="H11" s="280"/>
      <c r="I11" s="280"/>
      <c r="J11" s="280"/>
      <c r="K11" s="280"/>
      <c r="L11" s="281"/>
      <c r="M11" s="320"/>
      <c r="N11" s="361"/>
      <c r="O11" s="273"/>
      <c r="P11" s="273"/>
      <c r="Q11" s="273"/>
      <c r="R11" s="273"/>
      <c r="T11" s="2" t="s">
        <v>142</v>
      </c>
      <c r="U11" s="1" t="s">
        <v>171</v>
      </c>
      <c r="X11" s="85" t="s">
        <v>151</v>
      </c>
      <c r="Y11" s="85" t="s">
        <v>116</v>
      </c>
      <c r="AA11" s="85"/>
      <c r="AB11" s="85"/>
      <c r="AC11" s="85"/>
      <c r="AD11" s="85"/>
      <c r="AE11" s="85"/>
      <c r="AK11" s="85"/>
      <c r="AL11" s="154"/>
      <c r="AM11" s="85"/>
      <c r="AN11" s="85"/>
      <c r="AO11" s="85"/>
      <c r="AP11" s="85"/>
      <c r="AQ11" s="249"/>
      <c r="AR11" s="250"/>
      <c r="AS11" s="250"/>
      <c r="AT11" s="250"/>
      <c r="AU11" s="250"/>
      <c r="AV11" s="250"/>
      <c r="AW11" s="250"/>
      <c r="AX11" s="250"/>
      <c r="AY11" s="250"/>
      <c r="AZ11" s="250"/>
      <c r="BA11" s="249"/>
      <c r="BB11" s="249"/>
    </row>
    <row r="12" spans="1:56" ht="18" customHeight="1" thickBot="1">
      <c r="A12" s="356"/>
      <c r="B12" s="359"/>
      <c r="C12" s="335" t="s">
        <v>306</v>
      </c>
      <c r="D12" s="335"/>
      <c r="E12" s="161" t="s">
        <v>19</v>
      </c>
      <c r="F12" s="321" t="s">
        <v>308</v>
      </c>
      <c r="G12" s="322"/>
      <c r="H12" s="322"/>
      <c r="I12" s="322"/>
      <c r="J12" s="322"/>
      <c r="K12" s="322"/>
      <c r="L12" s="338"/>
      <c r="M12" s="320"/>
      <c r="N12" s="361"/>
      <c r="O12" s="273"/>
      <c r="P12" s="273"/>
      <c r="Q12" s="273"/>
      <c r="R12" s="273"/>
      <c r="U12" s="1" t="s">
        <v>172</v>
      </c>
      <c r="X12" s="85" t="s">
        <v>152</v>
      </c>
      <c r="AA12" s="85"/>
      <c r="AB12" s="85"/>
      <c r="AC12" s="85"/>
      <c r="AD12" s="85"/>
      <c r="AE12" s="85"/>
      <c r="AK12" s="85"/>
      <c r="AL12" s="154"/>
      <c r="AM12" s="138"/>
      <c r="AN12" s="138"/>
      <c r="AO12" s="138"/>
      <c r="AP12" s="85"/>
      <c r="AQ12" s="249"/>
      <c r="AR12" s="249"/>
      <c r="AS12" s="249"/>
      <c r="AT12" s="249"/>
      <c r="AU12" s="249"/>
      <c r="AV12" s="249"/>
      <c r="AW12" s="249"/>
      <c r="AX12" s="249"/>
      <c r="AY12" s="249"/>
      <c r="AZ12" s="249"/>
      <c r="BA12" s="249"/>
      <c r="BB12" s="249"/>
    </row>
    <row r="13" spans="1:56" ht="18" customHeight="1">
      <c r="A13" s="356"/>
      <c r="B13" s="359"/>
      <c r="C13" s="336" t="s">
        <v>307</v>
      </c>
      <c r="D13" s="337"/>
      <c r="E13" s="161" t="s">
        <v>19</v>
      </c>
      <c r="F13" s="293" t="s">
        <v>34</v>
      </c>
      <c r="G13" s="280"/>
      <c r="H13" s="280"/>
      <c r="I13" s="280"/>
      <c r="J13" s="280"/>
      <c r="K13" s="280"/>
      <c r="L13" s="281"/>
      <c r="M13" s="320"/>
      <c r="N13" s="361"/>
      <c r="O13" s="273"/>
      <c r="P13" s="273"/>
      <c r="Q13" s="273"/>
      <c r="R13" s="273"/>
      <c r="U13" s="85" t="s">
        <v>173</v>
      </c>
      <c r="X13" s="85" t="s">
        <v>153</v>
      </c>
      <c r="AA13" s="85"/>
      <c r="AB13" s="85"/>
      <c r="AC13" s="85"/>
      <c r="AD13" s="138"/>
      <c r="AE13" s="85"/>
      <c r="AK13" s="85"/>
      <c r="AL13" s="154"/>
      <c r="AM13" s="138"/>
      <c r="AN13" s="138"/>
      <c r="AO13" s="138"/>
      <c r="AP13" s="85"/>
      <c r="AQ13" s="249"/>
      <c r="AR13" s="100"/>
      <c r="AS13" s="101"/>
      <c r="AT13" s="101"/>
      <c r="AU13" s="101"/>
      <c r="AV13" s="101"/>
      <c r="AW13" s="101"/>
      <c r="AX13" s="101"/>
      <c r="AY13" s="101"/>
      <c r="AZ13" s="101"/>
      <c r="BA13" s="102"/>
      <c r="BB13" s="249"/>
    </row>
    <row r="14" spans="1:56" ht="21" customHeight="1">
      <c r="A14" s="356"/>
      <c r="B14" s="359"/>
      <c r="C14" s="335" t="s">
        <v>2</v>
      </c>
      <c r="D14" s="335"/>
      <c r="E14" s="161" t="s">
        <v>19</v>
      </c>
      <c r="F14" s="293" t="s">
        <v>144</v>
      </c>
      <c r="G14" s="280"/>
      <c r="H14" s="281"/>
      <c r="I14" s="163" t="s">
        <v>146</v>
      </c>
      <c r="J14" s="161" t="s">
        <v>19</v>
      </c>
      <c r="K14" s="293" t="s">
        <v>207</v>
      </c>
      <c r="L14" s="281"/>
      <c r="M14" s="320"/>
      <c r="N14" s="361"/>
      <c r="U14" s="85" t="s">
        <v>174</v>
      </c>
      <c r="Y14" s="85" t="s">
        <v>154</v>
      </c>
      <c r="AA14" s="85"/>
      <c r="AB14" s="85"/>
      <c r="AC14" s="85"/>
      <c r="AD14" s="85"/>
      <c r="AE14" s="85"/>
      <c r="AK14" s="85"/>
      <c r="AL14" s="154"/>
      <c r="AM14" s="138"/>
      <c r="AN14" s="138"/>
      <c r="AO14" s="138"/>
      <c r="AP14" s="85"/>
      <c r="AQ14" s="249"/>
      <c r="AR14" s="103" t="s">
        <v>189</v>
      </c>
      <c r="AS14" s="128" t="s">
        <v>190</v>
      </c>
      <c r="AT14" s="110" t="s">
        <v>194</v>
      </c>
      <c r="AU14" s="124"/>
      <c r="AV14" s="124"/>
      <c r="AW14" s="124"/>
      <c r="AX14" s="124"/>
      <c r="AY14" s="124"/>
      <c r="AZ14" s="124"/>
      <c r="BA14" s="125"/>
      <c r="BB14" s="249"/>
    </row>
    <row r="15" spans="1:56" ht="18" customHeight="1">
      <c r="A15" s="356"/>
      <c r="B15" s="359"/>
      <c r="C15" s="335" t="s">
        <v>3</v>
      </c>
      <c r="D15" s="335"/>
      <c r="E15" s="161" t="s">
        <v>19</v>
      </c>
      <c r="F15" s="278" t="s">
        <v>28</v>
      </c>
      <c r="G15" s="278"/>
      <c r="H15" s="278"/>
      <c r="I15" s="278"/>
      <c r="J15" s="278"/>
      <c r="K15" s="278"/>
      <c r="L15" s="278"/>
      <c r="M15" s="320"/>
      <c r="N15" s="361"/>
      <c r="U15" s="85" t="s">
        <v>175</v>
      </c>
      <c r="Y15" s="85" t="s">
        <v>155</v>
      </c>
      <c r="AA15" s="85"/>
      <c r="AB15" s="85"/>
      <c r="AC15" s="85"/>
      <c r="AD15" s="85"/>
      <c r="AE15" s="85"/>
      <c r="AK15" s="85"/>
      <c r="AL15" s="154"/>
      <c r="AM15" s="156"/>
      <c r="AN15" s="138"/>
      <c r="AO15" s="138"/>
      <c r="AP15" s="85"/>
      <c r="AQ15" s="249"/>
      <c r="AR15" s="105"/>
      <c r="AS15" s="128" t="s">
        <v>190</v>
      </c>
      <c r="AT15" s="110" t="s">
        <v>191</v>
      </c>
      <c r="AU15" s="126"/>
      <c r="AV15" s="126"/>
      <c r="AW15" s="126"/>
      <c r="AX15" s="126"/>
      <c r="AY15" s="126"/>
      <c r="AZ15" s="126"/>
      <c r="BA15" s="127"/>
      <c r="BB15" s="249"/>
    </row>
    <row r="16" spans="1:56" ht="18" customHeight="1">
      <c r="A16" s="356"/>
      <c r="B16" s="359"/>
      <c r="C16" s="335" t="s">
        <v>138</v>
      </c>
      <c r="D16" s="335"/>
      <c r="E16" s="161" t="s">
        <v>19</v>
      </c>
      <c r="F16" s="278" t="s">
        <v>29</v>
      </c>
      <c r="G16" s="278"/>
      <c r="H16" s="278"/>
      <c r="I16" s="278"/>
      <c r="J16" s="278"/>
      <c r="K16" s="278"/>
      <c r="L16" s="278"/>
      <c r="M16" s="320"/>
      <c r="N16" s="361"/>
      <c r="U16" s="85" t="s">
        <v>176</v>
      </c>
      <c r="AA16" s="85"/>
      <c r="AB16" s="85"/>
      <c r="AC16" s="85"/>
      <c r="AD16" s="85"/>
      <c r="AE16" s="85"/>
      <c r="AK16" s="85"/>
      <c r="AL16" s="154"/>
      <c r="AM16" s="138"/>
      <c r="AN16" s="138"/>
      <c r="AO16" s="138"/>
      <c r="AP16" s="85"/>
      <c r="AQ16" s="249"/>
      <c r="AR16" s="105"/>
      <c r="AS16" s="128" t="s">
        <v>190</v>
      </c>
      <c r="AT16" s="109" t="s">
        <v>192</v>
      </c>
      <c r="AU16" s="98"/>
      <c r="AV16" s="98"/>
      <c r="AW16" s="98"/>
      <c r="AX16" s="98"/>
      <c r="AY16" s="98"/>
      <c r="AZ16" s="98"/>
      <c r="BA16" s="104"/>
      <c r="BB16" s="249"/>
    </row>
    <row r="17" spans="1:54" ht="18" customHeight="1" thickBot="1">
      <c r="A17" s="356"/>
      <c r="B17" s="359"/>
      <c r="C17" s="335" t="s">
        <v>135</v>
      </c>
      <c r="D17" s="335"/>
      <c r="E17" s="161" t="s">
        <v>19</v>
      </c>
      <c r="F17" s="293" t="s">
        <v>136</v>
      </c>
      <c r="G17" s="280"/>
      <c r="H17" s="280"/>
      <c r="I17" s="307"/>
      <c r="J17" s="307"/>
      <c r="K17" s="307"/>
      <c r="L17" s="308"/>
      <c r="M17" s="320"/>
      <c r="N17" s="361"/>
      <c r="U17" s="85" t="s">
        <v>177</v>
      </c>
      <c r="Z17" s="84" t="s">
        <v>266</v>
      </c>
      <c r="AA17" s="85"/>
      <c r="AB17" s="85"/>
      <c r="AC17" s="85"/>
      <c r="AD17" s="85"/>
      <c r="AE17" s="85"/>
      <c r="AK17" s="85"/>
      <c r="AL17" s="154"/>
      <c r="AM17" s="138"/>
      <c r="AN17" s="138"/>
      <c r="AO17" s="138"/>
      <c r="AP17" s="85"/>
      <c r="AQ17" s="249"/>
      <c r="AR17" s="105"/>
      <c r="AS17" s="97"/>
      <c r="AT17" s="98"/>
      <c r="AU17" s="98"/>
      <c r="AV17" s="98"/>
      <c r="AW17" s="98"/>
      <c r="AX17" s="98"/>
      <c r="AY17" s="98"/>
      <c r="AZ17" s="98"/>
      <c r="BA17" s="104"/>
      <c r="BB17" s="249"/>
    </row>
    <row r="18" spans="1:54" ht="18" customHeight="1">
      <c r="A18" s="356"/>
      <c r="B18" s="359"/>
      <c r="C18" s="336" t="s">
        <v>4</v>
      </c>
      <c r="D18" s="337"/>
      <c r="E18" s="161" t="s">
        <v>19</v>
      </c>
      <c r="F18" s="200" t="s">
        <v>141</v>
      </c>
      <c r="G18" s="293" t="s">
        <v>199</v>
      </c>
      <c r="H18" s="280"/>
      <c r="I18" s="280"/>
      <c r="J18" s="280"/>
      <c r="K18" s="280"/>
      <c r="L18" s="281"/>
      <c r="M18" s="320"/>
      <c r="N18" s="361"/>
      <c r="U18" s="85" t="s">
        <v>178</v>
      </c>
      <c r="Z18" s="84" t="s">
        <v>267</v>
      </c>
      <c r="AA18" s="85"/>
      <c r="AB18" s="85"/>
      <c r="AC18" s="85"/>
      <c r="AD18" s="85"/>
      <c r="AE18" s="85"/>
      <c r="AK18" s="85"/>
      <c r="AL18" s="154"/>
      <c r="AM18" s="138"/>
      <c r="AN18" s="138"/>
      <c r="AO18" s="138"/>
      <c r="AP18" s="85"/>
      <c r="AQ18" s="249"/>
      <c r="AR18" s="105"/>
      <c r="AS18" s="97"/>
      <c r="AT18" s="99"/>
      <c r="AU18" s="270" t="s">
        <v>193</v>
      </c>
      <c r="AV18" s="271"/>
      <c r="AW18" s="271"/>
      <c r="AX18" s="271"/>
      <c r="AY18" s="271"/>
      <c r="AZ18" s="272"/>
      <c r="BA18" s="104"/>
      <c r="BB18" s="249"/>
    </row>
    <row r="19" spans="1:54" ht="18" customHeight="1">
      <c r="A19" s="356"/>
      <c r="B19" s="359"/>
      <c r="C19" s="336" t="s">
        <v>5</v>
      </c>
      <c r="D19" s="337"/>
      <c r="E19" s="161" t="s">
        <v>19</v>
      </c>
      <c r="F19" s="312" t="s">
        <v>151</v>
      </c>
      <c r="G19" s="313"/>
      <c r="H19" s="314"/>
      <c r="I19" s="181" t="s">
        <v>164</v>
      </c>
      <c r="J19" s="161" t="s">
        <v>19</v>
      </c>
      <c r="K19" s="168">
        <v>26</v>
      </c>
      <c r="L19" s="181" t="s">
        <v>165</v>
      </c>
      <c r="M19" s="320"/>
      <c r="N19" s="361"/>
      <c r="U19" s="85" t="s">
        <v>179</v>
      </c>
      <c r="Z19" s="84" t="s">
        <v>268</v>
      </c>
      <c r="AA19" s="85"/>
      <c r="AB19" s="85"/>
      <c r="AC19" s="85"/>
      <c r="AD19" s="85"/>
      <c r="AE19" s="85"/>
      <c r="AK19" s="85"/>
      <c r="AL19" s="154"/>
      <c r="AM19" s="138"/>
      <c r="AN19" s="85"/>
      <c r="AO19" s="85"/>
      <c r="AP19" s="85"/>
      <c r="AQ19" s="249"/>
      <c r="AR19" s="105"/>
      <c r="AS19" s="97"/>
      <c r="AT19" s="99"/>
      <c r="AU19" s="264" t="s">
        <v>195</v>
      </c>
      <c r="AV19" s="265"/>
      <c r="AW19" s="265"/>
      <c r="AX19" s="265"/>
      <c r="AY19" s="265"/>
      <c r="AZ19" s="266"/>
      <c r="BA19" s="104"/>
      <c r="BB19" s="249"/>
    </row>
    <row r="20" spans="1:54" ht="18" customHeight="1" thickBot="1">
      <c r="A20" s="356"/>
      <c r="B20" s="359"/>
      <c r="C20" s="336" t="s">
        <v>6</v>
      </c>
      <c r="D20" s="337"/>
      <c r="E20" s="161" t="s">
        <v>19</v>
      </c>
      <c r="F20" s="293" t="s">
        <v>200</v>
      </c>
      <c r="G20" s="280"/>
      <c r="H20" s="280"/>
      <c r="I20" s="280"/>
      <c r="J20" s="280"/>
      <c r="K20" s="280"/>
      <c r="L20" s="281"/>
      <c r="M20" s="320"/>
      <c r="N20" s="361"/>
      <c r="U20" s="85" t="s">
        <v>181</v>
      </c>
      <c r="AA20" s="146">
        <f>H26</f>
        <v>26000</v>
      </c>
      <c r="AB20" s="141" t="str">
        <f>IF(AE22&gt;=2,AA32 &amp; AA35,AA32 )</f>
        <v xml:space="preserve">     Twenty Six  Thousand   Rupees </v>
      </c>
      <c r="AC20" s="130"/>
      <c r="AD20" s="142"/>
      <c r="AE20" s="130"/>
      <c r="AF20" s="130"/>
      <c r="AG20" s="130"/>
      <c r="AH20" s="130"/>
      <c r="AI20" s="130"/>
      <c r="AJ20" s="134">
        <v>0</v>
      </c>
      <c r="AK20" t="s">
        <v>233</v>
      </c>
      <c r="AL20" t="s">
        <v>233</v>
      </c>
      <c r="AM20" t="s">
        <v>234</v>
      </c>
      <c r="AN20" s="138"/>
      <c r="AO20" s="138"/>
      <c r="AP20" s="138"/>
      <c r="AQ20" s="249"/>
      <c r="AR20" s="105"/>
      <c r="AS20" s="97"/>
      <c r="AT20" s="99"/>
      <c r="AU20" s="267"/>
      <c r="AV20" s="268"/>
      <c r="AW20" s="268"/>
      <c r="AX20" s="268"/>
      <c r="AY20" s="268"/>
      <c r="AZ20" s="269"/>
      <c r="BA20" s="104"/>
      <c r="BB20" s="249"/>
    </row>
    <row r="21" spans="1:54" ht="18" customHeight="1" thickBot="1">
      <c r="A21" s="356"/>
      <c r="B21" s="359"/>
      <c r="C21" s="336" t="s">
        <v>7</v>
      </c>
      <c r="D21" s="337"/>
      <c r="E21" s="161" t="s">
        <v>19</v>
      </c>
      <c r="F21" s="293" t="s">
        <v>201</v>
      </c>
      <c r="G21" s="280"/>
      <c r="H21" s="280"/>
      <c r="I21" s="280"/>
      <c r="J21" s="280"/>
      <c r="K21" s="280"/>
      <c r="L21" s="281"/>
      <c r="M21" s="320"/>
      <c r="N21" s="361"/>
      <c r="U21" s="85" t="s">
        <v>338</v>
      </c>
      <c r="AA21" s="143">
        <f>INT(AA20)</f>
        <v>26000</v>
      </c>
      <c r="AB21" s="144" t="s">
        <v>263</v>
      </c>
      <c r="AC21" s="144"/>
      <c r="AD21" s="144"/>
      <c r="AE21" s="144"/>
      <c r="AF21"/>
      <c r="AG21"/>
      <c r="AH21"/>
      <c r="AI21"/>
      <c r="AJ21" s="134">
        <v>1</v>
      </c>
      <c r="AK21" t="s">
        <v>235</v>
      </c>
      <c r="AL21" t="s">
        <v>234</v>
      </c>
      <c r="AM21" t="s">
        <v>236</v>
      </c>
      <c r="AN21"/>
      <c r="AO21"/>
      <c r="AP21" s="85"/>
      <c r="AQ21" s="249"/>
      <c r="AR21" s="105"/>
      <c r="AS21" s="97"/>
      <c r="AT21" s="99"/>
      <c r="AU21" s="111"/>
      <c r="AV21" s="111"/>
      <c r="AW21" s="111"/>
      <c r="AX21" s="111"/>
      <c r="AY21" s="111"/>
      <c r="AZ21" s="111"/>
      <c r="BA21" s="104"/>
      <c r="BB21" s="249"/>
    </row>
    <row r="22" spans="1:54" ht="18" customHeight="1">
      <c r="A22" s="356"/>
      <c r="B22" s="359"/>
      <c r="C22" s="336" t="s">
        <v>8</v>
      </c>
      <c r="D22" s="337"/>
      <c r="E22" s="161" t="s">
        <v>19</v>
      </c>
      <c r="F22" s="293" t="s">
        <v>154</v>
      </c>
      <c r="G22" s="280"/>
      <c r="H22" s="280"/>
      <c r="I22" s="315"/>
      <c r="J22" s="315"/>
      <c r="K22" s="315"/>
      <c r="L22" s="316"/>
      <c r="M22" s="320"/>
      <c r="N22" s="361"/>
      <c r="U22" s="85"/>
      <c r="AA22" s="143" t="str">
        <f>MID(AA20,AE22+1,2)</f>
        <v>26</v>
      </c>
      <c r="AB22" s="144" t="s">
        <v>264</v>
      </c>
      <c r="AC22" s="145"/>
      <c r="AD22" s="144" t="e">
        <f>SEARCH(".",AA20)</f>
        <v>#VALUE!</v>
      </c>
      <c r="AE22" s="144">
        <f>IFERROR(AD22,0)</f>
        <v>0</v>
      </c>
      <c r="AF22"/>
      <c r="AG22"/>
      <c r="AH22"/>
      <c r="AI22"/>
      <c r="AJ22" s="134"/>
      <c r="AK22"/>
      <c r="AL22"/>
      <c r="AM22"/>
      <c r="AN22"/>
      <c r="AO22"/>
      <c r="AP22" s="85"/>
      <c r="AQ22" s="251"/>
      <c r="AR22" s="105"/>
      <c r="AS22" s="97"/>
      <c r="AT22" s="99"/>
      <c r="AU22" s="147" t="s">
        <v>196</v>
      </c>
      <c r="AV22" s="148"/>
      <c r="AW22" s="148"/>
      <c r="AX22" s="148"/>
      <c r="AY22" s="114"/>
      <c r="AZ22" s="112"/>
      <c r="BA22" s="104"/>
      <c r="BB22" s="249"/>
    </row>
    <row r="23" spans="1:54" ht="18" customHeight="1" thickBot="1">
      <c r="A23" s="356"/>
      <c r="B23" s="359"/>
      <c r="C23" s="385" t="s">
        <v>134</v>
      </c>
      <c r="D23" s="386"/>
      <c r="E23" s="161" t="s">
        <v>19</v>
      </c>
      <c r="F23" s="86" t="s">
        <v>116</v>
      </c>
      <c r="G23" s="168"/>
      <c r="H23" s="315"/>
      <c r="I23" s="315"/>
      <c r="J23" s="315"/>
      <c r="K23" s="315"/>
      <c r="L23" s="316"/>
      <c r="M23" s="320"/>
      <c r="N23" s="361"/>
      <c r="AA23" s="332" t="s">
        <v>265</v>
      </c>
      <c r="AB23" s="333"/>
      <c r="AC23" s="333"/>
      <c r="AD23" s="333"/>
      <c r="AE23" s="333"/>
      <c r="AF23"/>
      <c r="AG23"/>
      <c r="AH23"/>
      <c r="AI23"/>
      <c r="AJ23" s="134">
        <v>2</v>
      </c>
      <c r="AK23" t="s">
        <v>237</v>
      </c>
      <c r="AL23" t="s">
        <v>238</v>
      </c>
      <c r="AM23" t="s">
        <v>239</v>
      </c>
      <c r="AN23"/>
      <c r="AO23"/>
      <c r="AP23" s="85"/>
      <c r="AQ23" s="252"/>
      <c r="AR23" s="105"/>
      <c r="AS23" s="97"/>
      <c r="AT23" s="99"/>
      <c r="AU23" s="151" t="s">
        <v>197</v>
      </c>
      <c r="AV23" s="116"/>
      <c r="AW23" s="116"/>
      <c r="AX23" s="116"/>
      <c r="AY23" s="115"/>
      <c r="AZ23" s="113"/>
      <c r="BA23" s="104"/>
      <c r="BB23" s="249"/>
    </row>
    <row r="24" spans="1:54" ht="33" customHeight="1" thickBot="1">
      <c r="A24" s="356"/>
      <c r="B24" s="359"/>
      <c r="C24" s="336" t="s">
        <v>9</v>
      </c>
      <c r="D24" s="337"/>
      <c r="E24" s="161" t="s">
        <v>19</v>
      </c>
      <c r="F24" s="373" t="s">
        <v>202</v>
      </c>
      <c r="G24" s="374"/>
      <c r="H24" s="374"/>
      <c r="I24" s="374"/>
      <c r="J24" s="374"/>
      <c r="K24" s="374"/>
      <c r="L24" s="375"/>
      <c r="M24" s="320"/>
      <c r="N24" s="361"/>
      <c r="AA24"/>
      <c r="AB24"/>
      <c r="AC24"/>
      <c r="AD24"/>
      <c r="AE24"/>
      <c r="AF24"/>
      <c r="AG24"/>
      <c r="AH24"/>
      <c r="AI24"/>
      <c r="AJ24" s="134">
        <v>3</v>
      </c>
      <c r="AK24" t="s">
        <v>240</v>
      </c>
      <c r="AL24" t="s">
        <v>241</v>
      </c>
      <c r="AM24" t="s">
        <v>242</v>
      </c>
      <c r="AN24"/>
      <c r="AO24"/>
      <c r="AP24" s="85"/>
      <c r="AQ24" s="252"/>
      <c r="AR24" s="106"/>
      <c r="AS24" s="107"/>
      <c r="AT24" s="107"/>
      <c r="AU24" s="107"/>
      <c r="AV24" s="107"/>
      <c r="AW24" s="107"/>
      <c r="AX24" s="107"/>
      <c r="AY24" s="107"/>
      <c r="AZ24" s="107"/>
      <c r="BA24" s="108"/>
      <c r="BB24" s="249"/>
    </row>
    <row r="25" spans="1:54" ht="18" customHeight="1">
      <c r="A25" s="356"/>
      <c r="B25" s="359"/>
      <c r="C25" s="336" t="s">
        <v>36</v>
      </c>
      <c r="D25" s="337"/>
      <c r="E25" s="161" t="s">
        <v>19</v>
      </c>
      <c r="F25" s="164" t="s">
        <v>31</v>
      </c>
      <c r="G25" s="161" t="s">
        <v>19</v>
      </c>
      <c r="H25" s="159" t="s">
        <v>203</v>
      </c>
      <c r="I25" s="164" t="s">
        <v>32</v>
      </c>
      <c r="J25" s="161" t="s">
        <v>19</v>
      </c>
      <c r="K25" s="321" t="s">
        <v>204</v>
      </c>
      <c r="L25" s="338"/>
      <c r="M25" s="320"/>
      <c r="N25" s="361"/>
      <c r="AA25" s="131">
        <f>VALUE(IF(LEN(AA21)&gt;6,MID(AA21,LEN(AA21)-6,1),0))</f>
        <v>0</v>
      </c>
      <c r="AB25" s="131">
        <f>VALUE(AA25)</f>
        <v>0</v>
      </c>
      <c r="AC25" s="132" t="s">
        <v>226</v>
      </c>
      <c r="AD25" s="133" t="str">
        <f>IF(AB25=1,VLOOKUP(AB25*10+AB26,$AJ$20:$AM$41,2),VLOOKUP(AB25,$AJ$20:$AM$41,3))</f>
        <v>Zero</v>
      </c>
      <c r="AE25" s="133" t="str">
        <f>IF(AB26=0,IF(AB25&gt;0,AD25&amp;" Lakhs"," "),IF(AB25&gt;0,AD25," "))</f>
        <v xml:space="preserve"> </v>
      </c>
      <c r="AF25"/>
      <c r="AG25"/>
      <c r="AH25"/>
      <c r="AI25"/>
      <c r="AJ25" s="134">
        <v>4</v>
      </c>
      <c r="AK25" t="s">
        <v>243</v>
      </c>
      <c r="AL25" t="s">
        <v>244</v>
      </c>
      <c r="AM25" t="s">
        <v>245</v>
      </c>
      <c r="AN25"/>
      <c r="AO25"/>
      <c r="AP25" s="85"/>
      <c r="AQ25" s="252"/>
      <c r="AR25" s="249"/>
      <c r="AS25" s="249"/>
      <c r="AT25" s="249"/>
      <c r="AU25" s="249"/>
      <c r="AV25" s="249"/>
      <c r="AW25" s="249"/>
      <c r="AX25" s="249"/>
      <c r="AY25" s="249"/>
      <c r="AZ25" s="249"/>
      <c r="BA25" s="249"/>
      <c r="BB25" s="249"/>
    </row>
    <row r="26" spans="1:54" ht="18" customHeight="1" thickBot="1">
      <c r="A26" s="356"/>
      <c r="B26" s="359"/>
      <c r="C26" s="336" t="s">
        <v>10</v>
      </c>
      <c r="D26" s="337"/>
      <c r="E26" s="161" t="s">
        <v>19</v>
      </c>
      <c r="F26" s="164" t="s">
        <v>33</v>
      </c>
      <c r="G26" s="161" t="s">
        <v>19</v>
      </c>
      <c r="H26" s="160">
        <v>26000</v>
      </c>
      <c r="I26" s="175" t="s">
        <v>139</v>
      </c>
      <c r="J26" s="176"/>
      <c r="K26" s="176"/>
      <c r="L26" s="177"/>
      <c r="M26" s="320"/>
      <c r="N26" s="361"/>
      <c r="AA26" s="131">
        <f>IF(LEN(AA21)&gt;5,MID(AA21,LEN(AA21)-5,1),0)</f>
        <v>0</v>
      </c>
      <c r="AB26" s="131">
        <f t="shared" ref="AB26:AB34" si="0">VALUE(AA26)</f>
        <v>0</v>
      </c>
      <c r="AC26" s="133" t="s">
        <v>227</v>
      </c>
      <c r="AD26" s="133" t="str">
        <f>IF(AB25=1,AC26,VLOOKUP(AB26,$AJ$20:$AL$41,2)&amp;"  "&amp;AC26)</f>
        <v>Zero  Lakhs</v>
      </c>
      <c r="AE26" s="133" t="str">
        <f>IF(AB26&gt;0,AD26,"")</f>
        <v/>
      </c>
      <c r="AF26"/>
      <c r="AG26"/>
      <c r="AH26"/>
      <c r="AI26"/>
      <c r="AJ26" s="134">
        <v>5</v>
      </c>
      <c r="AK26" t="s">
        <v>246</v>
      </c>
      <c r="AL26" t="s">
        <v>247</v>
      </c>
      <c r="AM26" t="s">
        <v>248</v>
      </c>
      <c r="AN26"/>
      <c r="AO26"/>
      <c r="AP26" s="85"/>
      <c r="AQ26" s="252"/>
      <c r="AR26" s="249"/>
      <c r="AS26" s="249"/>
      <c r="AT26" s="249"/>
      <c r="AU26" s="249"/>
      <c r="AV26" s="249"/>
      <c r="AW26" s="249"/>
      <c r="AX26" s="249"/>
      <c r="AY26" s="249"/>
      <c r="AZ26" s="249"/>
      <c r="BA26" s="249"/>
      <c r="BB26" s="249"/>
    </row>
    <row r="27" spans="1:54" ht="18" customHeight="1" thickBot="1">
      <c r="A27" s="356"/>
      <c r="B27" s="359"/>
      <c r="C27" s="336" t="s">
        <v>11</v>
      </c>
      <c r="D27" s="337"/>
      <c r="E27" s="161" t="s">
        <v>19</v>
      </c>
      <c r="F27" s="88" t="s">
        <v>266</v>
      </c>
      <c r="G27" s="168"/>
      <c r="H27" s="315"/>
      <c r="I27" s="315"/>
      <c r="J27" s="315"/>
      <c r="K27" s="315"/>
      <c r="L27" s="316"/>
      <c r="M27" s="320"/>
      <c r="N27" s="361"/>
      <c r="AA27" s="131" t="str">
        <f>IF(LEN(AA21)&gt;4,MID(AA21,LEN(AA21)-4,1),0)</f>
        <v>2</v>
      </c>
      <c r="AB27" s="131">
        <f t="shared" si="0"/>
        <v>2</v>
      </c>
      <c r="AC27" s="133" t="s">
        <v>228</v>
      </c>
      <c r="AD27" s="133" t="str">
        <f>IF(AB27=1,VLOOKUP(AB27*10+AB28,$AJ$20:$AM$41,2),VLOOKUP(AB27,$AJ$20:$AM$41,3))</f>
        <v>Twenty</v>
      </c>
      <c r="AE27" s="133" t="str">
        <f>IF(AB28=0,IF(AB27&gt;0,AD27&amp;" Thousands"," "),IF(AB27&gt;0,AD27," "))</f>
        <v>Twenty</v>
      </c>
      <c r="AF27"/>
      <c r="AG27"/>
      <c r="AH27"/>
      <c r="AI27"/>
      <c r="AJ27" s="134">
        <v>6</v>
      </c>
      <c r="AK27" t="s">
        <v>249</v>
      </c>
      <c r="AL27" t="s">
        <v>250</v>
      </c>
      <c r="AM27" t="s">
        <v>251</v>
      </c>
      <c r="AN27"/>
      <c r="AO27"/>
      <c r="AP27" s="85"/>
      <c r="AQ27" s="252"/>
      <c r="AR27" s="325" t="s">
        <v>261</v>
      </c>
      <c r="AS27" s="326"/>
      <c r="AT27" s="326"/>
      <c r="AU27" s="326"/>
      <c r="AV27" s="326"/>
      <c r="AW27" s="326"/>
      <c r="AX27" s="326"/>
      <c r="AY27" s="326"/>
      <c r="AZ27" s="326"/>
      <c r="BA27" s="327"/>
      <c r="BB27" s="249"/>
    </row>
    <row r="28" spans="1:54" ht="18" customHeight="1">
      <c r="A28" s="356"/>
      <c r="B28" s="359"/>
      <c r="C28" s="336" t="s">
        <v>12</v>
      </c>
      <c r="D28" s="337"/>
      <c r="E28" s="161" t="s">
        <v>19</v>
      </c>
      <c r="F28" s="376"/>
      <c r="G28" s="377"/>
      <c r="H28" s="377"/>
      <c r="I28" s="377"/>
      <c r="J28" s="377"/>
      <c r="K28" s="377"/>
      <c r="L28" s="378"/>
      <c r="M28" s="320"/>
      <c r="N28" s="361"/>
      <c r="AA28" s="131" t="str">
        <f>IF(LEN(AA21)&gt;3,MID(AA21,LEN(AA21)-3,1),0)</f>
        <v>6</v>
      </c>
      <c r="AB28" s="131">
        <f t="shared" si="0"/>
        <v>6</v>
      </c>
      <c r="AC28" s="133" t="s">
        <v>229</v>
      </c>
      <c r="AD28" s="133" t="str">
        <f>IF(AB27=1,AC28,VLOOKUP(AB28,$AJ$20:$AL$241,2)&amp;"  "&amp;AC28)</f>
        <v>Six  Thousand</v>
      </c>
      <c r="AE28" s="133" t="str">
        <f>IF(AB28&gt;0,AD28,"")</f>
        <v>Six  Thousand</v>
      </c>
      <c r="AF28"/>
      <c r="AG28"/>
      <c r="AH28"/>
      <c r="AI28"/>
      <c r="AJ28" s="134">
        <v>7</v>
      </c>
      <c r="AK28" t="s">
        <v>252</v>
      </c>
      <c r="AL28" t="s">
        <v>253</v>
      </c>
      <c r="AM28" t="s">
        <v>254</v>
      </c>
      <c r="AN28"/>
      <c r="AO28"/>
      <c r="AP28" s="85"/>
      <c r="AQ28" s="252"/>
      <c r="AR28" s="165" t="s">
        <v>219</v>
      </c>
      <c r="AS28" s="330" t="s">
        <v>282</v>
      </c>
      <c r="AT28" s="330"/>
      <c r="AU28" s="330"/>
      <c r="AV28" s="330"/>
      <c r="AW28" s="330"/>
      <c r="AX28" s="330"/>
      <c r="AY28" s="330"/>
      <c r="AZ28" s="330"/>
      <c r="BA28" s="331"/>
      <c r="BB28" s="249"/>
    </row>
    <row r="29" spans="1:54" ht="18" customHeight="1">
      <c r="A29" s="356"/>
      <c r="B29" s="359"/>
      <c r="C29" s="350" t="s">
        <v>20</v>
      </c>
      <c r="D29" s="351"/>
      <c r="E29" s="161" t="s">
        <v>19</v>
      </c>
      <c r="F29" s="293" t="s">
        <v>210</v>
      </c>
      <c r="G29" s="280"/>
      <c r="H29" s="281"/>
      <c r="I29" s="164" t="s">
        <v>22</v>
      </c>
      <c r="J29" s="161" t="s">
        <v>19</v>
      </c>
      <c r="K29" s="293" t="s">
        <v>34</v>
      </c>
      <c r="L29" s="281"/>
      <c r="M29" s="320"/>
      <c r="N29" s="361"/>
      <c r="AA29" s="131" t="str">
        <f>IF(LEN(AA21)&gt;2,MID(AA21,LEN(AA21)-2,1),0)</f>
        <v>0</v>
      </c>
      <c r="AB29" s="131">
        <f t="shared" si="0"/>
        <v>0</v>
      </c>
      <c r="AC29" s="133" t="s">
        <v>230</v>
      </c>
      <c r="AD29" s="133" t="str">
        <f>VLOOKUP(AB29,$AJ$20:$AL$41,2) &amp; "  " &amp;AC29</f>
        <v>Zero  Hundred</v>
      </c>
      <c r="AE29" s="133" t="str">
        <f>IF(AB29&gt;0,AD29,"")</f>
        <v/>
      </c>
      <c r="AF29"/>
      <c r="AG29"/>
      <c r="AH29"/>
      <c r="AI29"/>
      <c r="AJ29" s="134">
        <v>8</v>
      </c>
      <c r="AK29" t="s">
        <v>255</v>
      </c>
      <c r="AL29" t="s">
        <v>256</v>
      </c>
      <c r="AM29" t="s">
        <v>257</v>
      </c>
      <c r="AN29"/>
      <c r="AO29"/>
      <c r="AP29" s="85"/>
      <c r="AQ29" s="252"/>
      <c r="AR29" s="165" t="s">
        <v>220</v>
      </c>
      <c r="AS29" s="305" t="s">
        <v>283</v>
      </c>
      <c r="AT29" s="305"/>
      <c r="AU29" s="305"/>
      <c r="AV29" s="305"/>
      <c r="AW29" s="305"/>
      <c r="AX29" s="305"/>
      <c r="AY29" s="305"/>
      <c r="AZ29" s="305"/>
      <c r="BA29" s="306"/>
      <c r="BB29" s="249"/>
    </row>
    <row r="30" spans="1:54" ht="18" customHeight="1">
      <c r="A30" s="356"/>
      <c r="B30" s="359"/>
      <c r="C30" s="350" t="s">
        <v>21</v>
      </c>
      <c r="D30" s="351"/>
      <c r="E30" s="161" t="s">
        <v>19</v>
      </c>
      <c r="F30" s="293" t="s">
        <v>205</v>
      </c>
      <c r="G30" s="280"/>
      <c r="H30" s="281"/>
      <c r="I30" s="164" t="s">
        <v>23</v>
      </c>
      <c r="J30" s="161" t="s">
        <v>19</v>
      </c>
      <c r="K30" s="293" t="s">
        <v>29</v>
      </c>
      <c r="L30" s="281"/>
      <c r="M30" s="320"/>
      <c r="N30" s="361"/>
      <c r="AA30" s="131" t="str">
        <f>IF(LEN(AA21)&gt;1,MID(AA21,LEN(AA21)-1,1),0)</f>
        <v>0</v>
      </c>
      <c r="AB30" s="131">
        <f t="shared" si="0"/>
        <v>0</v>
      </c>
      <c r="AC30" s="133" t="s">
        <v>231</v>
      </c>
      <c r="AD30" s="133" t="str">
        <f>IF(AB30=1,VLOOKUP(AB30*10+AB31,$AJ$22:$AM$43,2),VLOOKUP(AB30,$AJ$20:$AM$41,3))</f>
        <v>Zero</v>
      </c>
      <c r="AE30" s="133" t="str">
        <f>IF(AB30&gt;0,AD30,"")</f>
        <v/>
      </c>
      <c r="AF30"/>
      <c r="AG30"/>
      <c r="AH30"/>
      <c r="AI30"/>
      <c r="AJ30" s="134">
        <v>9</v>
      </c>
      <c r="AK30" t="s">
        <v>258</v>
      </c>
      <c r="AL30" t="s">
        <v>259</v>
      </c>
      <c r="AM30" t="s">
        <v>260</v>
      </c>
      <c r="AN30"/>
      <c r="AO30"/>
      <c r="AP30" s="85"/>
      <c r="AQ30" s="252"/>
      <c r="AR30" s="166" t="s">
        <v>221</v>
      </c>
      <c r="AS30" s="303" t="s">
        <v>284</v>
      </c>
      <c r="AT30" s="303"/>
      <c r="AU30" s="303"/>
      <c r="AV30" s="303"/>
      <c r="AW30" s="303"/>
      <c r="AX30" s="303"/>
      <c r="AY30" s="303"/>
      <c r="AZ30" s="303"/>
      <c r="BA30" s="304"/>
      <c r="BB30" s="249"/>
    </row>
    <row r="31" spans="1:54" ht="18" customHeight="1">
      <c r="A31" s="356"/>
      <c r="B31" s="359"/>
      <c r="C31" s="350" t="s">
        <v>71</v>
      </c>
      <c r="D31" s="351"/>
      <c r="E31" s="161" t="s">
        <v>19</v>
      </c>
      <c r="F31" s="317" t="s">
        <v>34</v>
      </c>
      <c r="G31" s="372"/>
      <c r="H31" s="318"/>
      <c r="I31" s="196" t="s">
        <v>72</v>
      </c>
      <c r="J31" s="197" t="s">
        <v>19</v>
      </c>
      <c r="K31" s="317">
        <v>524305</v>
      </c>
      <c r="L31" s="318"/>
      <c r="M31" s="320"/>
      <c r="N31" s="361"/>
      <c r="AA31" s="131" t="str">
        <f>IF(LEN(AA21)&gt;=1,MID(AA21,LEN(AA21),1),0)</f>
        <v>0</v>
      </c>
      <c r="AB31" s="131">
        <f t="shared" si="0"/>
        <v>0</v>
      </c>
      <c r="AC31" s="132" t="s">
        <v>232</v>
      </c>
      <c r="AD31" s="133" t="str">
        <f>IF(AB30=1," ",VLOOKUP(AB31,$AJ$20:$AL$41,2)&amp;"  ")</f>
        <v xml:space="preserve">Zero  </v>
      </c>
      <c r="AE31" s="133" t="str">
        <f>IF(AB31&gt;0,AD31,"")</f>
        <v/>
      </c>
      <c r="AF31"/>
      <c r="AG31"/>
      <c r="AH31"/>
      <c r="AI31"/>
      <c r="AJ31" s="134"/>
      <c r="AK31"/>
      <c r="AL31"/>
      <c r="AM31"/>
      <c r="AN31"/>
      <c r="AO31"/>
      <c r="AP31" s="85"/>
      <c r="AQ31" s="252"/>
      <c r="AR31" s="165" t="s">
        <v>222</v>
      </c>
      <c r="AS31" s="305" t="s">
        <v>294</v>
      </c>
      <c r="AT31" s="305"/>
      <c r="AU31" s="305"/>
      <c r="AV31" s="305"/>
      <c r="AW31" s="305"/>
      <c r="AX31" s="305"/>
      <c r="AY31" s="305"/>
      <c r="AZ31" s="305"/>
      <c r="BA31" s="306"/>
      <c r="BB31" s="249"/>
    </row>
    <row r="32" spans="1:54" ht="18" customHeight="1">
      <c r="A32" s="356"/>
      <c r="B32" s="359"/>
      <c r="C32" s="350" t="s">
        <v>13</v>
      </c>
      <c r="D32" s="351"/>
      <c r="E32" s="161" t="s">
        <v>19</v>
      </c>
      <c r="F32" s="293">
        <v>9441766767</v>
      </c>
      <c r="G32" s="280"/>
      <c r="H32" s="280"/>
      <c r="I32" s="315"/>
      <c r="J32" s="315"/>
      <c r="K32" s="315"/>
      <c r="L32" s="316"/>
      <c r="M32" s="320"/>
      <c r="N32" s="361"/>
      <c r="AA32" s="309" t="str">
        <f>IF(AA21&gt;0,AE25&amp;"  "&amp;AE26&amp;"  "&amp;AE27&amp;" "&amp;AE28&amp;" "&amp;AE29&amp;" "&amp;AE30&amp;" "&amp;AE31&amp;"Rupees "," ")</f>
        <v xml:space="preserve">     Twenty Six  Thousand   Rupees </v>
      </c>
      <c r="AB32" s="310"/>
      <c r="AC32" s="310"/>
      <c r="AD32" s="310"/>
      <c r="AE32" s="311"/>
      <c r="AF32"/>
      <c r="AG32"/>
      <c r="AH32"/>
      <c r="AI32"/>
      <c r="AJ32" s="134">
        <v>10</v>
      </c>
      <c r="AK32" t="s">
        <v>234</v>
      </c>
      <c r="AL32"/>
      <c r="AM32"/>
      <c r="AN32"/>
      <c r="AO32"/>
      <c r="AP32" s="85"/>
      <c r="AQ32" s="252"/>
      <c r="AR32" s="165" t="s">
        <v>223</v>
      </c>
      <c r="AS32" s="305" t="s">
        <v>295</v>
      </c>
      <c r="AT32" s="305"/>
      <c r="AU32" s="305"/>
      <c r="AV32" s="305"/>
      <c r="AW32" s="305"/>
      <c r="AX32" s="305"/>
      <c r="AY32" s="305"/>
      <c r="AZ32" s="305"/>
      <c r="BA32" s="306"/>
      <c r="BB32" s="249"/>
    </row>
    <row r="33" spans="1:54" ht="18" customHeight="1">
      <c r="A33" s="356"/>
      <c r="B33" s="359"/>
      <c r="C33" s="381" t="s">
        <v>292</v>
      </c>
      <c r="D33" s="382"/>
      <c r="E33" s="161" t="s">
        <v>19</v>
      </c>
      <c r="F33" s="198" t="s">
        <v>37</v>
      </c>
      <c r="G33" s="199"/>
      <c r="H33" s="169"/>
      <c r="I33" s="170"/>
      <c r="J33" s="170"/>
      <c r="K33" s="170"/>
      <c r="L33" s="171"/>
      <c r="M33" s="320"/>
      <c r="N33" s="361"/>
      <c r="AA33" s="131">
        <f>IF(AE22 &gt;=2,MID(AA22,1,1),0)</f>
        <v>0</v>
      </c>
      <c r="AB33" s="131">
        <f t="shared" si="0"/>
        <v>0</v>
      </c>
      <c r="AC33" s="133" t="s">
        <v>231</v>
      </c>
      <c r="AD33" s="133" t="str">
        <f>IF(AB33=1,VLOOKUP(AB33*10+AB34,$AJ$20:$AM$41,2),VLOOKUP(AB33,$AJ$20:$AM$41,3))</f>
        <v>Zero</v>
      </c>
      <c r="AE33" s="133" t="str">
        <f>IF(AB33&gt;0,AD33,"")</f>
        <v/>
      </c>
      <c r="AF33"/>
      <c r="AG33"/>
      <c r="AH33"/>
      <c r="AI33"/>
      <c r="AJ33" s="134">
        <v>11</v>
      </c>
      <c r="AK33" t="s">
        <v>236</v>
      </c>
      <c r="AL33"/>
      <c r="AM33"/>
      <c r="AN33"/>
      <c r="AO33"/>
      <c r="AP33" s="85"/>
      <c r="AQ33" s="252"/>
      <c r="AR33" s="165" t="s">
        <v>224</v>
      </c>
      <c r="AS33" s="305" t="s">
        <v>296</v>
      </c>
      <c r="AT33" s="305"/>
      <c r="AU33" s="305"/>
      <c r="AV33" s="305"/>
      <c r="AW33" s="305"/>
      <c r="AX33" s="305"/>
      <c r="AY33" s="305"/>
      <c r="AZ33" s="305"/>
      <c r="BA33" s="306"/>
      <c r="BB33" s="249"/>
    </row>
    <row r="34" spans="1:54" ht="18" customHeight="1" thickBot="1">
      <c r="A34" s="356"/>
      <c r="B34" s="359"/>
      <c r="C34" s="347" t="s">
        <v>298</v>
      </c>
      <c r="D34" s="182" t="s">
        <v>24</v>
      </c>
      <c r="E34" s="161" t="s">
        <v>19</v>
      </c>
      <c r="F34" s="345">
        <v>12910</v>
      </c>
      <c r="G34" s="346"/>
      <c r="H34" s="169"/>
      <c r="I34" s="170"/>
      <c r="J34" s="170"/>
      <c r="K34" s="170"/>
      <c r="L34" s="171"/>
      <c r="M34" s="320"/>
      <c r="N34" s="361"/>
      <c r="AA34" s="131">
        <f>IF(AND(AE22 &gt;=2, LEN(AA22)&gt;1),MID(AA22,2,1),0)</f>
        <v>0</v>
      </c>
      <c r="AB34" s="131">
        <f t="shared" si="0"/>
        <v>0</v>
      </c>
      <c r="AC34" s="132" t="s">
        <v>232</v>
      </c>
      <c r="AD34" s="133" t="str">
        <f>IF(AB33=1," ",VLOOKUP(AB34,$AJ$20:$AL$41,2)&amp;"  ")</f>
        <v xml:space="preserve">Zero  </v>
      </c>
      <c r="AE34" s="133" t="str">
        <f>IF(AB34&gt;0,AD34,"")</f>
        <v/>
      </c>
      <c r="AF34"/>
      <c r="AG34"/>
      <c r="AH34"/>
      <c r="AI34"/>
      <c r="AJ34" s="134">
        <v>12</v>
      </c>
      <c r="AK34" s="135" t="s">
        <v>239</v>
      </c>
      <c r="AL34" s="135"/>
      <c r="AM34" s="135"/>
      <c r="AN34"/>
      <c r="AO34"/>
      <c r="AP34" s="85"/>
      <c r="AQ34" s="252"/>
      <c r="AR34" s="167" t="s">
        <v>289</v>
      </c>
      <c r="AS34" s="328" t="s">
        <v>297</v>
      </c>
      <c r="AT34" s="328"/>
      <c r="AU34" s="328"/>
      <c r="AV34" s="328"/>
      <c r="AW34" s="328"/>
      <c r="AX34" s="328"/>
      <c r="AY34" s="328"/>
      <c r="AZ34" s="328"/>
      <c r="BA34" s="329"/>
      <c r="BB34" s="249"/>
    </row>
    <row r="35" spans="1:54" ht="18" customHeight="1">
      <c r="A35" s="356"/>
      <c r="B35" s="359"/>
      <c r="C35" s="348"/>
      <c r="D35" s="182" t="s">
        <v>26</v>
      </c>
      <c r="E35" s="161" t="s">
        <v>19</v>
      </c>
      <c r="F35" s="345"/>
      <c r="G35" s="346"/>
      <c r="H35" s="169"/>
      <c r="I35" s="170"/>
      <c r="J35" s="170"/>
      <c r="K35" s="170"/>
      <c r="L35" s="171"/>
      <c r="M35" s="320"/>
      <c r="N35" s="361"/>
      <c r="Z35" s="1" t="s">
        <v>156</v>
      </c>
      <c r="AA35" s="309" t="str">
        <f>AE33 &amp; " " &amp;AE34 &amp; "Paise"</f>
        <v xml:space="preserve"> Paise</v>
      </c>
      <c r="AB35" s="310"/>
      <c r="AC35" s="310"/>
      <c r="AD35" s="310"/>
      <c r="AE35" s="311"/>
      <c r="AF35"/>
      <c r="AG35"/>
      <c r="AH35"/>
      <c r="AI35"/>
      <c r="AJ35" s="134">
        <v>13</v>
      </c>
      <c r="AK35" s="135" t="s">
        <v>242</v>
      </c>
      <c r="AL35" s="135"/>
      <c r="AM35" s="135"/>
      <c r="AN35"/>
      <c r="AO35"/>
      <c r="AP35" s="85"/>
      <c r="AQ35" s="252"/>
      <c r="AR35" s="254"/>
      <c r="AS35" s="255"/>
      <c r="AT35" s="255"/>
      <c r="AU35" s="255"/>
      <c r="AV35" s="255"/>
      <c r="AW35" s="255"/>
      <c r="AX35" s="255"/>
      <c r="AY35" s="255"/>
      <c r="AZ35" s="255"/>
      <c r="BA35" s="255"/>
      <c r="BB35" s="249"/>
    </row>
    <row r="36" spans="1:54" ht="18" customHeight="1">
      <c r="A36" s="356"/>
      <c r="B36" s="359"/>
      <c r="C36" s="348"/>
      <c r="D36" s="182" t="s">
        <v>299</v>
      </c>
      <c r="E36" s="161" t="s">
        <v>19</v>
      </c>
      <c r="F36" s="345">
        <v>2100</v>
      </c>
      <c r="G36" s="346"/>
      <c r="H36" s="169"/>
      <c r="I36" s="170"/>
      <c r="J36" s="170"/>
      <c r="K36" s="170"/>
      <c r="L36" s="171"/>
      <c r="M36" s="320"/>
      <c r="N36" s="361"/>
      <c r="U36" s="1" t="s">
        <v>279</v>
      </c>
      <c r="Z36" s="1" t="s">
        <v>209</v>
      </c>
      <c r="AA36" s="149"/>
      <c r="AB36" s="149"/>
      <c r="AC36" s="149"/>
      <c r="AD36" s="149"/>
      <c r="AE36" s="149"/>
      <c r="AF36"/>
      <c r="AG36"/>
      <c r="AH36"/>
      <c r="AI36"/>
      <c r="AJ36" s="134">
        <v>14</v>
      </c>
      <c r="AK36" s="135" t="s">
        <v>245</v>
      </c>
      <c r="AL36" s="135"/>
      <c r="AM36" s="135"/>
      <c r="AN36"/>
      <c r="AO36" s="85"/>
      <c r="AP36" s="85"/>
      <c r="AQ36" s="252"/>
      <c r="AR36" s="249"/>
      <c r="AS36" s="249"/>
      <c r="AT36" s="249"/>
      <c r="AU36" s="249"/>
      <c r="AV36" s="249"/>
      <c r="AW36" s="249"/>
      <c r="AX36" s="249"/>
      <c r="AY36" s="249"/>
      <c r="AZ36" s="249"/>
      <c r="BA36" s="249"/>
      <c r="BB36" s="249"/>
    </row>
    <row r="37" spans="1:54" ht="18" customHeight="1">
      <c r="A37" s="356"/>
      <c r="B37" s="359"/>
      <c r="C37" s="348"/>
      <c r="D37" s="182" t="s">
        <v>25</v>
      </c>
      <c r="E37" s="161" t="s">
        <v>19</v>
      </c>
      <c r="F37" s="345">
        <v>1291</v>
      </c>
      <c r="G37" s="346"/>
      <c r="H37" s="169"/>
      <c r="I37" s="170"/>
      <c r="J37" s="170"/>
      <c r="K37" s="170"/>
      <c r="L37" s="171"/>
      <c r="M37" s="320"/>
      <c r="N37" s="361"/>
      <c r="U37" s="1" t="s">
        <v>280</v>
      </c>
      <c r="Z37" s="1" t="s">
        <v>188</v>
      </c>
      <c r="AA37"/>
      <c r="AB37"/>
      <c r="AC37"/>
      <c r="AD37"/>
      <c r="AE37"/>
      <c r="AF37"/>
      <c r="AG37"/>
      <c r="AH37"/>
      <c r="AI37"/>
      <c r="AJ37" s="134">
        <v>15</v>
      </c>
      <c r="AK37" s="140" t="s">
        <v>248</v>
      </c>
      <c r="AL37" s="135"/>
      <c r="AM37" s="135"/>
      <c r="AN37"/>
      <c r="AO37" s="85"/>
      <c r="AP37" s="85"/>
      <c r="AQ37" s="252"/>
      <c r="AR37" s="249"/>
      <c r="AS37" s="249"/>
      <c r="AT37" s="249"/>
      <c r="AU37" s="249"/>
      <c r="AV37" s="249"/>
      <c r="AW37" s="249"/>
      <c r="AX37" s="249"/>
      <c r="AY37" s="249"/>
      <c r="AZ37" s="249"/>
      <c r="BA37" s="249"/>
      <c r="BB37" s="249"/>
    </row>
    <row r="38" spans="1:54" ht="18" customHeight="1">
      <c r="A38" s="356"/>
      <c r="B38" s="359"/>
      <c r="C38" s="348"/>
      <c r="D38" s="182" t="s">
        <v>43</v>
      </c>
      <c r="E38" s="161" t="s">
        <v>19</v>
      </c>
      <c r="F38" s="345">
        <v>100</v>
      </c>
      <c r="G38" s="346"/>
      <c r="H38" s="169"/>
      <c r="I38" s="170"/>
      <c r="J38" s="170"/>
      <c r="K38" s="170"/>
      <c r="L38" s="171"/>
      <c r="M38" s="320"/>
      <c r="N38" s="361"/>
      <c r="U38" s="1" t="s">
        <v>281</v>
      </c>
      <c r="Z38" s="1" t="s">
        <v>187</v>
      </c>
      <c r="AJ38" s="134">
        <v>16</v>
      </c>
      <c r="AK38" s="135" t="s">
        <v>251</v>
      </c>
      <c r="AL38" s="135"/>
      <c r="AQ38" s="249"/>
      <c r="AR38" s="249"/>
      <c r="AS38" s="249"/>
      <c r="AT38" s="249"/>
      <c r="AU38" s="249"/>
      <c r="AV38" s="249"/>
      <c r="AW38" s="249"/>
      <c r="AX38" s="249"/>
      <c r="AY38" s="249"/>
      <c r="AZ38" s="249"/>
      <c r="BA38" s="249"/>
      <c r="BB38" s="249"/>
    </row>
    <row r="39" spans="1:54" ht="18" customHeight="1">
      <c r="A39" s="356"/>
      <c r="B39" s="359"/>
      <c r="C39" s="348"/>
      <c r="D39" s="182" t="s">
        <v>27</v>
      </c>
      <c r="E39" s="161" t="s">
        <v>19</v>
      </c>
      <c r="F39" s="345"/>
      <c r="G39" s="346"/>
      <c r="H39" s="169"/>
      <c r="I39" s="170"/>
      <c r="J39" s="170"/>
      <c r="K39" s="170"/>
      <c r="L39" s="171"/>
      <c r="M39" s="320"/>
      <c r="N39" s="361"/>
      <c r="Z39" s="85" t="s">
        <v>277</v>
      </c>
      <c r="AA39" s="85"/>
      <c r="AB39" s="85"/>
      <c r="AC39" s="85"/>
      <c r="AD39" s="85"/>
      <c r="AE39" s="85"/>
      <c r="AJ39" s="134">
        <v>17</v>
      </c>
      <c r="AK39" s="135" t="s">
        <v>254</v>
      </c>
      <c r="AL39" s="135"/>
      <c r="AM39" s="85"/>
      <c r="AN39" s="85"/>
      <c r="AQ39" s="249"/>
      <c r="AR39" s="249"/>
      <c r="AS39" s="249"/>
      <c r="AT39" s="249"/>
      <c r="AU39" s="249"/>
      <c r="AV39" s="249"/>
      <c r="AW39" s="249"/>
      <c r="AX39" s="249"/>
      <c r="AY39" s="249"/>
      <c r="AZ39" s="249"/>
      <c r="BA39" s="249"/>
      <c r="BB39" s="249"/>
    </row>
    <row r="40" spans="1:54" ht="18" customHeight="1">
      <c r="A40" s="356"/>
      <c r="B40" s="359"/>
      <c r="C40" s="349"/>
      <c r="D40" s="182" t="s">
        <v>137</v>
      </c>
      <c r="E40" s="161" t="s">
        <v>19</v>
      </c>
      <c r="F40" s="350">
        <f>SUM(F34:F39)</f>
        <v>16401</v>
      </c>
      <c r="G40" s="351"/>
      <c r="H40" s="172"/>
      <c r="I40" s="173"/>
      <c r="J40" s="173"/>
      <c r="K40" s="173"/>
      <c r="L40" s="174"/>
      <c r="M40" s="320"/>
      <c r="N40" s="361"/>
      <c r="U40" s="87"/>
      <c r="Z40" s="85" t="s">
        <v>275</v>
      </c>
      <c r="AJ40" s="134">
        <v>18</v>
      </c>
      <c r="AK40" s="135" t="s">
        <v>257</v>
      </c>
      <c r="AL40" s="135"/>
      <c r="AQ40" s="249"/>
      <c r="AR40" s="249"/>
      <c r="AS40" s="249"/>
      <c r="AT40" s="249"/>
      <c r="AU40" s="249"/>
      <c r="AV40" s="249"/>
      <c r="AW40" s="249"/>
      <c r="AX40" s="249"/>
      <c r="AY40" s="249"/>
      <c r="AZ40" s="249"/>
      <c r="BA40" s="249"/>
      <c r="BB40" s="249"/>
    </row>
    <row r="41" spans="1:54" ht="18" customHeight="1">
      <c r="A41" s="356"/>
      <c r="B41" s="359"/>
      <c r="C41" s="336" t="s">
        <v>15</v>
      </c>
      <c r="D41" s="337"/>
      <c r="E41" s="162" t="s">
        <v>19</v>
      </c>
      <c r="F41" s="201" t="s">
        <v>140</v>
      </c>
      <c r="G41" s="280" t="s">
        <v>163</v>
      </c>
      <c r="H41" s="280"/>
      <c r="I41" s="280"/>
      <c r="J41" s="280"/>
      <c r="K41" s="280"/>
      <c r="L41" s="281"/>
      <c r="M41" s="320"/>
      <c r="N41" s="361"/>
      <c r="Z41" s="85" t="s">
        <v>269</v>
      </c>
      <c r="AJ41" s="134">
        <v>19</v>
      </c>
      <c r="AK41" s="135" t="s">
        <v>260</v>
      </c>
      <c r="AQ41" s="249"/>
      <c r="AR41" s="249"/>
      <c r="AS41" s="249"/>
      <c r="AT41" s="249"/>
      <c r="AU41" s="249"/>
      <c r="AV41" s="249"/>
      <c r="AW41" s="249"/>
      <c r="AX41" s="249"/>
      <c r="AY41" s="249"/>
      <c r="AZ41" s="249"/>
      <c r="BA41" s="249"/>
      <c r="BB41" s="249"/>
    </row>
    <row r="42" spans="1:54" ht="18" customHeight="1">
      <c r="A42" s="356"/>
      <c r="B42" s="359"/>
      <c r="C42" s="336" t="s">
        <v>16</v>
      </c>
      <c r="D42" s="337"/>
      <c r="E42" s="161" t="s">
        <v>19</v>
      </c>
      <c r="F42" s="293" t="s">
        <v>187</v>
      </c>
      <c r="G42" s="280"/>
      <c r="H42" s="280"/>
      <c r="I42" s="280"/>
      <c r="J42" s="280"/>
      <c r="K42" s="280"/>
      <c r="L42" s="150"/>
      <c r="M42" s="320"/>
      <c r="N42" s="361"/>
      <c r="Z42" s="85" t="s">
        <v>278</v>
      </c>
      <c r="AQ42" s="249"/>
      <c r="AR42" s="249"/>
      <c r="AS42" s="249"/>
      <c r="AT42" s="249"/>
      <c r="AU42" s="249"/>
      <c r="AV42" s="249"/>
      <c r="AW42" s="249"/>
      <c r="AX42" s="249"/>
      <c r="AY42" s="249"/>
      <c r="AZ42" s="249"/>
      <c r="BA42" s="249"/>
      <c r="BB42" s="249"/>
    </row>
    <row r="43" spans="1:54" ht="18" customHeight="1">
      <c r="A43" s="356"/>
      <c r="B43" s="359"/>
      <c r="C43" s="336" t="s">
        <v>309</v>
      </c>
      <c r="D43" s="337"/>
      <c r="E43" s="161" t="s">
        <v>19</v>
      </c>
      <c r="F43" s="321" t="s">
        <v>310</v>
      </c>
      <c r="G43" s="322"/>
      <c r="H43" s="322"/>
      <c r="I43" s="322"/>
      <c r="J43" s="322"/>
      <c r="K43" s="315"/>
      <c r="L43" s="316"/>
      <c r="M43" s="320"/>
      <c r="N43" s="361"/>
      <c r="AQ43" s="249"/>
      <c r="AR43" s="249"/>
      <c r="AS43" s="249"/>
      <c r="AT43" s="249"/>
      <c r="AU43" s="249"/>
      <c r="AV43" s="249"/>
      <c r="AW43" s="249"/>
      <c r="AX43" s="249"/>
      <c r="AY43" s="249"/>
      <c r="AZ43" s="249"/>
      <c r="BA43" s="249"/>
      <c r="BB43" s="249"/>
    </row>
    <row r="44" spans="1:54" ht="30" customHeight="1">
      <c r="A44" s="356"/>
      <c r="B44" s="359"/>
      <c r="C44" s="363" t="s">
        <v>276</v>
      </c>
      <c r="D44" s="364"/>
      <c r="E44" s="161" t="s">
        <v>19</v>
      </c>
      <c r="F44" s="365" t="s">
        <v>280</v>
      </c>
      <c r="G44" s="366"/>
      <c r="H44" s="366"/>
      <c r="I44" s="315"/>
      <c r="J44" s="315"/>
      <c r="K44" s="315"/>
      <c r="L44" s="316"/>
      <c r="M44" s="320"/>
      <c r="N44" s="361"/>
      <c r="P44" s="2"/>
      <c r="AQ44" s="249"/>
      <c r="AR44" s="249"/>
      <c r="AS44" s="249"/>
      <c r="AT44" s="249"/>
      <c r="AU44" s="249"/>
      <c r="AV44" s="249"/>
      <c r="AW44" s="249"/>
      <c r="AX44" s="249"/>
      <c r="AY44" s="249"/>
      <c r="AZ44" s="249"/>
      <c r="BA44" s="249"/>
      <c r="BB44" s="249"/>
    </row>
    <row r="45" spans="1:54" ht="18.75" customHeight="1">
      <c r="A45" s="356"/>
      <c r="B45" s="359"/>
      <c r="C45" s="383" t="s">
        <v>17</v>
      </c>
      <c r="D45" s="384"/>
      <c r="E45" s="161" t="s">
        <v>19</v>
      </c>
      <c r="F45" s="371" t="s">
        <v>156</v>
      </c>
      <c r="G45" s="323"/>
      <c r="H45" s="280" t="s">
        <v>28</v>
      </c>
      <c r="I45" s="280"/>
      <c r="J45" s="280"/>
      <c r="K45" s="280"/>
      <c r="L45" s="281"/>
      <c r="M45" s="320"/>
      <c r="N45" s="361"/>
      <c r="AQ45" s="249"/>
      <c r="AR45" s="249"/>
      <c r="AS45" s="249"/>
      <c r="AT45" s="249"/>
      <c r="AU45" s="249"/>
      <c r="AV45" s="249"/>
      <c r="AW45" s="249"/>
      <c r="AX45" s="249"/>
      <c r="AY45" s="249"/>
      <c r="AZ45" s="249"/>
      <c r="BA45" s="249"/>
      <c r="BB45" s="249"/>
    </row>
    <row r="46" spans="1:54" ht="18" customHeight="1">
      <c r="A46" s="356"/>
      <c r="B46" s="359"/>
      <c r="C46" s="381" t="s">
        <v>18</v>
      </c>
      <c r="D46" s="382"/>
      <c r="E46" s="161" t="s">
        <v>19</v>
      </c>
      <c r="F46" s="321" t="s">
        <v>206</v>
      </c>
      <c r="G46" s="322"/>
      <c r="H46" s="322"/>
      <c r="I46" s="367"/>
      <c r="J46" s="367"/>
      <c r="K46" s="367"/>
      <c r="L46" s="368"/>
      <c r="M46" s="320"/>
      <c r="N46" s="361"/>
      <c r="AQ46" s="249"/>
      <c r="AR46" s="249"/>
      <c r="AS46" s="249"/>
      <c r="AT46" s="249"/>
      <c r="AU46" s="249"/>
      <c r="AV46" s="249"/>
      <c r="AW46" s="249"/>
      <c r="AX46" s="249"/>
      <c r="AY46" s="249"/>
      <c r="AZ46" s="249"/>
      <c r="BA46" s="249"/>
      <c r="BB46" s="249"/>
    </row>
    <row r="47" spans="1:54" ht="19.5" customHeight="1" thickBot="1">
      <c r="A47" s="356"/>
      <c r="B47" s="359"/>
      <c r="C47" s="379" t="s">
        <v>14</v>
      </c>
      <c r="D47" s="380"/>
      <c r="E47" s="197" t="s">
        <v>19</v>
      </c>
      <c r="F47" s="369" t="s">
        <v>35</v>
      </c>
      <c r="G47" s="370"/>
      <c r="H47" s="370"/>
      <c r="I47" s="307"/>
      <c r="J47" s="307"/>
      <c r="K47" s="307"/>
      <c r="L47" s="308"/>
      <c r="M47" s="320"/>
      <c r="N47" s="361"/>
      <c r="AQ47" s="249"/>
      <c r="AR47" s="249"/>
      <c r="AS47" s="249"/>
      <c r="AT47" s="249"/>
      <c r="AU47" s="249"/>
      <c r="AV47" s="249"/>
      <c r="AW47" s="249"/>
      <c r="AX47" s="249"/>
      <c r="AY47" s="249"/>
      <c r="AZ47" s="249"/>
      <c r="BA47" s="249"/>
      <c r="BB47" s="249"/>
    </row>
    <row r="48" spans="1:54" ht="19.5" customHeight="1" thickBot="1">
      <c r="A48" s="357"/>
      <c r="B48" s="353" t="s">
        <v>225</v>
      </c>
      <c r="C48" s="354"/>
      <c r="D48" s="354"/>
      <c r="E48" s="354"/>
      <c r="F48" s="354"/>
      <c r="G48" s="354"/>
      <c r="H48" s="354"/>
      <c r="I48" s="354"/>
      <c r="J48" s="354"/>
      <c r="K48" s="354"/>
      <c r="L48" s="354"/>
      <c r="M48" s="354"/>
      <c r="N48" s="362"/>
      <c r="AQ48" s="249"/>
      <c r="AR48" s="249"/>
      <c r="AS48" s="249"/>
      <c r="AT48" s="249"/>
      <c r="AU48" s="249"/>
      <c r="AV48" s="249"/>
      <c r="AW48" s="249"/>
      <c r="AX48" s="249"/>
      <c r="AY48" s="249"/>
      <c r="AZ48" s="249"/>
      <c r="BA48" s="249"/>
      <c r="BB48" s="249"/>
    </row>
    <row r="49" spans="1:54" ht="19.5" customHeight="1" thickBot="1">
      <c r="A49" s="294" t="s">
        <v>262</v>
      </c>
      <c r="B49" s="295"/>
      <c r="C49" s="295"/>
      <c r="D49" s="295"/>
      <c r="E49" s="295"/>
      <c r="F49" s="295"/>
      <c r="G49" s="295"/>
      <c r="H49" s="295"/>
      <c r="I49" s="295"/>
      <c r="J49" s="295"/>
      <c r="K49" s="295"/>
      <c r="L49" s="295"/>
      <c r="M49" s="295"/>
      <c r="N49" s="352"/>
      <c r="AQ49" s="249"/>
      <c r="AR49" s="249"/>
      <c r="AS49" s="249"/>
      <c r="AT49" s="249"/>
      <c r="AU49" s="249"/>
      <c r="AV49" s="249"/>
      <c r="AW49" s="249"/>
      <c r="AX49" s="249"/>
      <c r="AY49" s="249"/>
      <c r="AZ49" s="249"/>
      <c r="BA49" s="249"/>
      <c r="BB49" s="249"/>
    </row>
    <row r="50" spans="1:54" ht="135" customHeight="1" thickBot="1">
      <c r="A50" s="178"/>
      <c r="B50" s="179"/>
      <c r="C50" s="179"/>
      <c r="D50" s="179"/>
      <c r="E50" s="179"/>
      <c r="F50" s="179"/>
      <c r="G50" s="179"/>
      <c r="H50" s="179"/>
      <c r="I50" s="179"/>
      <c r="J50" s="179"/>
      <c r="K50" s="179"/>
      <c r="L50" s="179"/>
      <c r="M50" s="179"/>
      <c r="N50" s="180"/>
      <c r="AQ50" s="249"/>
      <c r="AR50" s="249"/>
      <c r="AS50" s="249"/>
      <c r="AT50" s="249"/>
      <c r="AU50" s="249"/>
      <c r="AV50" s="249"/>
      <c r="AW50" s="249"/>
      <c r="AX50" s="249"/>
      <c r="AY50" s="249"/>
      <c r="AZ50" s="249"/>
      <c r="BA50" s="249"/>
      <c r="BB50" s="249"/>
    </row>
    <row r="51" spans="1:54" ht="20.25" customHeight="1" thickBot="1">
      <c r="A51" s="339" t="s">
        <v>74</v>
      </c>
      <c r="B51" s="340"/>
      <c r="C51" s="340"/>
      <c r="D51" s="340"/>
      <c r="E51" s="340"/>
      <c r="F51" s="340"/>
      <c r="G51" s="340"/>
      <c r="H51" s="340"/>
      <c r="I51" s="340"/>
      <c r="J51" s="340"/>
      <c r="K51" s="340"/>
      <c r="L51" s="340"/>
      <c r="M51" s="340"/>
      <c r="N51" s="341"/>
      <c r="AQ51" s="249"/>
      <c r="AR51" s="249"/>
      <c r="AS51" s="249"/>
      <c r="AT51" s="249"/>
      <c r="AU51" s="249"/>
      <c r="AV51" s="249"/>
      <c r="AW51" s="249"/>
      <c r="AX51" s="249"/>
      <c r="AY51" s="249"/>
      <c r="AZ51" s="249"/>
      <c r="BA51" s="249"/>
      <c r="BB51" s="249"/>
    </row>
    <row r="52" spans="1:54" ht="67.5" customHeight="1" thickBot="1">
      <c r="A52" s="342"/>
      <c r="B52" s="343"/>
      <c r="C52" s="343"/>
      <c r="D52" s="343"/>
      <c r="E52" s="343"/>
      <c r="F52" s="343"/>
      <c r="G52" s="343"/>
      <c r="H52" s="343"/>
      <c r="I52" s="343"/>
      <c r="J52" s="343"/>
      <c r="K52" s="343"/>
      <c r="L52" s="343"/>
      <c r="M52" s="343"/>
      <c r="N52" s="344"/>
      <c r="AQ52" s="249"/>
      <c r="AR52" s="249"/>
      <c r="AS52" s="249"/>
      <c r="AT52" s="249"/>
      <c r="AU52" s="249"/>
      <c r="AV52" s="249"/>
      <c r="AW52" s="249"/>
      <c r="AX52" s="249"/>
      <c r="AY52" s="249"/>
      <c r="AZ52" s="249"/>
      <c r="BA52" s="249"/>
      <c r="BB52" s="249"/>
    </row>
    <row r="53" spans="1:54" ht="19.5" customHeight="1">
      <c r="A53" s="249"/>
      <c r="B53" s="249"/>
      <c r="C53" s="249"/>
      <c r="D53" s="249"/>
      <c r="E53" s="256"/>
      <c r="F53" s="256"/>
      <c r="G53" s="256"/>
      <c r="H53" s="256"/>
      <c r="I53" s="249"/>
      <c r="J53" s="257"/>
      <c r="K53" s="249"/>
      <c r="L53" s="249"/>
      <c r="M53" s="249"/>
      <c r="N53" s="249"/>
      <c r="AQ53" s="249"/>
      <c r="AR53" s="249"/>
      <c r="AS53" s="249"/>
      <c r="AT53" s="249"/>
      <c r="AU53" s="249"/>
      <c r="AV53" s="249"/>
      <c r="AW53" s="249"/>
      <c r="AX53" s="249"/>
      <c r="AY53" s="249"/>
      <c r="AZ53" s="249"/>
      <c r="BA53" s="249"/>
      <c r="BB53" s="249"/>
    </row>
    <row r="54" spans="1:54" ht="19.5" customHeight="1">
      <c r="A54" s="249"/>
      <c r="B54" s="249"/>
      <c r="C54" s="249"/>
      <c r="D54" s="249"/>
      <c r="E54" s="258"/>
      <c r="F54" s="258"/>
      <c r="G54" s="258"/>
      <c r="H54" s="258"/>
      <c r="I54" s="249"/>
      <c r="J54" s="257"/>
      <c r="K54" s="249"/>
      <c r="L54" s="249"/>
      <c r="M54" s="249"/>
      <c r="N54" s="249"/>
      <c r="AQ54" s="249"/>
      <c r="AR54" s="249"/>
      <c r="AS54" s="249"/>
      <c r="AT54" s="249"/>
      <c r="AU54" s="249"/>
      <c r="AV54" s="249"/>
      <c r="AW54" s="249"/>
      <c r="AX54" s="249"/>
      <c r="AY54" s="249"/>
      <c r="AZ54" s="249"/>
      <c r="BA54" s="249"/>
      <c r="BB54" s="249"/>
    </row>
    <row r="55" spans="1:54" ht="19.5" customHeight="1">
      <c r="A55" s="249"/>
      <c r="B55" s="249"/>
      <c r="C55" s="249"/>
      <c r="D55" s="249"/>
      <c r="E55" s="258"/>
      <c r="F55" s="258"/>
      <c r="G55" s="258"/>
      <c r="H55" s="258"/>
      <c r="I55" s="249"/>
      <c r="J55" s="257"/>
      <c r="K55" s="249"/>
      <c r="L55" s="249"/>
      <c r="M55" s="249"/>
      <c r="N55" s="249"/>
      <c r="AQ55" s="249"/>
      <c r="AR55" s="249"/>
      <c r="AS55" s="249"/>
      <c r="AT55" s="249"/>
      <c r="AU55" s="249"/>
      <c r="AV55" s="249"/>
      <c r="AW55" s="249"/>
      <c r="AX55" s="249"/>
      <c r="AY55" s="249"/>
      <c r="AZ55" s="249"/>
      <c r="BA55" s="249"/>
      <c r="BB55" s="249"/>
    </row>
    <row r="56" spans="1:54" ht="19.5" customHeight="1">
      <c r="A56" s="249"/>
      <c r="B56" s="249"/>
      <c r="C56" s="249"/>
      <c r="D56" s="249"/>
      <c r="E56" s="258"/>
      <c r="F56" s="258"/>
      <c r="G56" s="258"/>
      <c r="H56" s="258"/>
      <c r="I56" s="249"/>
      <c r="J56" s="257"/>
      <c r="K56" s="249"/>
      <c r="L56" s="249"/>
      <c r="M56" s="249"/>
      <c r="N56" s="249"/>
      <c r="AQ56" s="249"/>
      <c r="AR56" s="249"/>
      <c r="AS56" s="249"/>
      <c r="AT56" s="249"/>
      <c r="AU56" s="249"/>
      <c r="AV56" s="249"/>
      <c r="AW56" s="249"/>
      <c r="AX56" s="249"/>
      <c r="AY56" s="249"/>
      <c r="AZ56" s="249"/>
      <c r="BA56" s="249"/>
      <c r="BB56" s="249"/>
    </row>
    <row r="57" spans="1:54" ht="19.5" customHeight="1">
      <c r="A57" s="249"/>
      <c r="B57" s="249"/>
      <c r="C57" s="249"/>
      <c r="D57" s="249"/>
      <c r="E57" s="258"/>
      <c r="F57" s="258"/>
      <c r="G57" s="258"/>
      <c r="H57" s="258"/>
      <c r="I57" s="249"/>
      <c r="J57" s="257"/>
      <c r="K57" s="249"/>
      <c r="L57" s="249"/>
      <c r="M57" s="249"/>
      <c r="N57" s="249"/>
      <c r="AQ57" s="249"/>
      <c r="AR57" s="249"/>
      <c r="AS57" s="249"/>
      <c r="AT57" s="249"/>
      <c r="AU57" s="249"/>
      <c r="AV57" s="249"/>
      <c r="AW57" s="249"/>
      <c r="AX57" s="249"/>
      <c r="AY57" s="249"/>
      <c r="AZ57" s="249"/>
      <c r="BA57" s="249"/>
      <c r="BB57" s="249"/>
    </row>
    <row r="58" spans="1:54" ht="19.5" customHeight="1">
      <c r="A58" s="249"/>
      <c r="B58" s="249"/>
      <c r="C58" s="249"/>
      <c r="D58" s="249"/>
      <c r="E58" s="258"/>
      <c r="F58" s="258"/>
      <c r="G58" s="258"/>
      <c r="H58" s="258"/>
      <c r="I58" s="249"/>
      <c r="J58" s="257"/>
      <c r="K58" s="249"/>
      <c r="L58" s="249"/>
      <c r="M58" s="249"/>
      <c r="N58" s="249"/>
      <c r="AQ58" s="249"/>
      <c r="AR58" s="249"/>
      <c r="AS58" s="249"/>
      <c r="AT58" s="249"/>
      <c r="AU58" s="249"/>
      <c r="AV58" s="249"/>
      <c r="AW58" s="249"/>
      <c r="AX58" s="249"/>
      <c r="AY58" s="249"/>
      <c r="AZ58" s="249"/>
      <c r="BA58" s="249"/>
      <c r="BB58" s="249"/>
    </row>
    <row r="59" spans="1:54" ht="19.5" customHeight="1">
      <c r="A59" s="249"/>
      <c r="B59" s="249"/>
      <c r="C59" s="249"/>
      <c r="D59" s="249"/>
      <c r="E59" s="258"/>
      <c r="F59" s="258"/>
      <c r="G59" s="258"/>
      <c r="H59" s="258"/>
      <c r="I59" s="249"/>
      <c r="J59" s="257"/>
      <c r="K59" s="249"/>
      <c r="L59" s="249"/>
      <c r="M59" s="249"/>
      <c r="N59" s="249"/>
      <c r="AQ59" s="249"/>
      <c r="AR59" s="249"/>
      <c r="AS59" s="249"/>
      <c r="AT59" s="249"/>
      <c r="AU59" s="249"/>
      <c r="AV59" s="249"/>
      <c r="AW59" s="249"/>
      <c r="AX59" s="249"/>
      <c r="AY59" s="249"/>
      <c r="AZ59" s="249"/>
      <c r="BA59" s="249"/>
      <c r="BB59" s="249"/>
    </row>
    <row r="60" spans="1:54" ht="19.5" customHeight="1">
      <c r="A60" s="249"/>
      <c r="B60" s="249"/>
      <c r="C60" s="249"/>
      <c r="D60" s="249"/>
      <c r="E60" s="258"/>
      <c r="F60" s="258"/>
      <c r="G60" s="258"/>
      <c r="H60" s="258"/>
      <c r="I60" s="249"/>
      <c r="J60" s="257"/>
      <c r="K60" s="249"/>
      <c r="L60" s="249"/>
      <c r="M60" s="249"/>
      <c r="N60" s="249"/>
      <c r="AQ60" s="249"/>
      <c r="AR60" s="249"/>
      <c r="AS60" s="249"/>
      <c r="AT60" s="249"/>
      <c r="AU60" s="249"/>
      <c r="AV60" s="249"/>
      <c r="AW60" s="249"/>
      <c r="AX60" s="249"/>
      <c r="AY60" s="249"/>
      <c r="AZ60" s="249"/>
      <c r="BA60" s="249"/>
      <c r="BB60" s="249"/>
    </row>
    <row r="61" spans="1:54" ht="19.5" customHeight="1">
      <c r="A61" s="249"/>
      <c r="B61" s="249"/>
      <c r="C61" s="249"/>
      <c r="D61" s="249"/>
      <c r="E61" s="258"/>
      <c r="F61" s="258"/>
      <c r="G61" s="258"/>
      <c r="H61" s="258"/>
      <c r="I61" s="249"/>
      <c r="J61" s="257"/>
      <c r="K61" s="249"/>
      <c r="L61" s="249"/>
      <c r="M61" s="249"/>
      <c r="N61" s="249"/>
      <c r="AQ61" s="249"/>
      <c r="AR61" s="249"/>
      <c r="AS61" s="249"/>
      <c r="AT61" s="249"/>
      <c r="AU61" s="249"/>
      <c r="AV61" s="249"/>
      <c r="AW61" s="249"/>
      <c r="AX61" s="249"/>
      <c r="AY61" s="249"/>
      <c r="AZ61" s="249"/>
      <c r="BA61" s="249"/>
      <c r="BB61" s="249"/>
    </row>
    <row r="62" spans="1:54" ht="19.5" customHeight="1">
      <c r="A62" s="249"/>
      <c r="B62" s="249"/>
      <c r="C62" s="249"/>
      <c r="D62" s="249"/>
      <c r="E62" s="258"/>
      <c r="F62" s="258"/>
      <c r="G62" s="258"/>
      <c r="H62" s="258"/>
      <c r="I62" s="249"/>
      <c r="J62" s="257"/>
      <c r="K62" s="249"/>
      <c r="L62" s="249"/>
      <c r="M62" s="249"/>
      <c r="N62" s="249"/>
      <c r="AQ62" s="249"/>
      <c r="AR62" s="249"/>
      <c r="AS62" s="249"/>
      <c r="AT62" s="249"/>
      <c r="AU62" s="249"/>
      <c r="AV62" s="249"/>
      <c r="AW62" s="249"/>
      <c r="AX62" s="249"/>
      <c r="AY62" s="249"/>
      <c r="AZ62" s="249"/>
      <c r="BA62" s="249"/>
      <c r="BB62" s="249"/>
    </row>
    <row r="63" spans="1:54" ht="19.5" customHeight="1">
      <c r="A63" s="249"/>
      <c r="B63" s="249"/>
      <c r="C63" s="249"/>
      <c r="D63" s="249"/>
      <c r="E63" s="258"/>
      <c r="F63" s="258"/>
      <c r="G63" s="258"/>
      <c r="H63" s="258"/>
      <c r="I63" s="249"/>
      <c r="J63" s="257"/>
      <c r="K63" s="249"/>
      <c r="L63" s="249"/>
      <c r="M63" s="249"/>
      <c r="N63" s="249"/>
      <c r="AQ63" s="249"/>
      <c r="AR63" s="249"/>
      <c r="AS63" s="249"/>
      <c r="AT63" s="249"/>
      <c r="AU63" s="249"/>
      <c r="AV63" s="249"/>
      <c r="AW63" s="249"/>
      <c r="AX63" s="249"/>
      <c r="AY63" s="249"/>
      <c r="AZ63" s="249"/>
      <c r="BA63" s="249"/>
      <c r="BB63" s="249"/>
    </row>
    <row r="64" spans="1:54" ht="19.5" customHeight="1">
      <c r="A64" s="249"/>
      <c r="B64" s="249"/>
      <c r="C64" s="249"/>
      <c r="D64" s="249"/>
      <c r="E64" s="258"/>
      <c r="F64" s="258"/>
      <c r="G64" s="258"/>
      <c r="H64" s="258"/>
      <c r="I64" s="249"/>
      <c r="J64" s="257"/>
      <c r="K64" s="249"/>
      <c r="L64" s="249"/>
      <c r="M64" s="249"/>
      <c r="N64" s="249"/>
      <c r="AQ64" s="249"/>
      <c r="AR64" s="249"/>
      <c r="AS64" s="249"/>
      <c r="AT64" s="249"/>
      <c r="AU64" s="249"/>
      <c r="AV64" s="249"/>
      <c r="AW64" s="249"/>
      <c r="AX64" s="249"/>
      <c r="AY64" s="249"/>
      <c r="AZ64" s="249"/>
      <c r="BA64" s="249"/>
      <c r="BB64" s="249"/>
    </row>
    <row r="65" spans="1:54" ht="19.5" customHeight="1">
      <c r="A65" s="249"/>
      <c r="B65" s="249"/>
      <c r="C65" s="249"/>
      <c r="D65" s="249"/>
      <c r="E65" s="258"/>
      <c r="F65" s="258"/>
      <c r="G65" s="258"/>
      <c r="H65" s="258"/>
      <c r="I65" s="249"/>
      <c r="J65" s="257"/>
      <c r="K65" s="249"/>
      <c r="L65" s="249"/>
      <c r="M65" s="249"/>
      <c r="N65" s="249"/>
      <c r="AQ65" s="249"/>
      <c r="AR65" s="249"/>
      <c r="AS65" s="249"/>
      <c r="AT65" s="249"/>
      <c r="AU65" s="249"/>
      <c r="AV65" s="249"/>
      <c r="AW65" s="249"/>
      <c r="AX65" s="249"/>
      <c r="AY65" s="249"/>
      <c r="AZ65" s="249"/>
      <c r="BA65" s="249"/>
      <c r="BB65" s="249"/>
    </row>
    <row r="66" spans="1:54" ht="19.5" customHeight="1">
      <c r="A66" s="249"/>
      <c r="B66" s="249"/>
      <c r="C66" s="249"/>
      <c r="D66" s="249"/>
      <c r="E66" s="257"/>
      <c r="F66" s="249"/>
      <c r="G66" s="257"/>
      <c r="H66" s="249"/>
      <c r="I66" s="249"/>
      <c r="J66" s="257"/>
      <c r="K66" s="249"/>
      <c r="L66" s="249"/>
      <c r="M66" s="249"/>
      <c r="N66" s="249"/>
      <c r="AQ66" s="249"/>
      <c r="AR66" s="249"/>
      <c r="AS66" s="249"/>
      <c r="AT66" s="249"/>
      <c r="AU66" s="249"/>
      <c r="AV66" s="249"/>
      <c r="AW66" s="249"/>
      <c r="AX66" s="249"/>
      <c r="AY66" s="249"/>
      <c r="AZ66" s="249"/>
      <c r="BA66" s="249"/>
      <c r="BB66" s="249"/>
    </row>
    <row r="67" spans="1:54" ht="19.5" customHeight="1">
      <c r="A67" s="249"/>
      <c r="B67" s="249"/>
      <c r="C67" s="249"/>
      <c r="D67" s="249"/>
      <c r="E67" s="257"/>
      <c r="F67" s="249"/>
      <c r="G67" s="257"/>
      <c r="H67" s="249"/>
      <c r="I67" s="249"/>
      <c r="J67" s="257"/>
      <c r="K67" s="249"/>
      <c r="L67" s="249"/>
      <c r="M67" s="249"/>
      <c r="N67" s="249"/>
      <c r="AQ67" s="249"/>
      <c r="AR67" s="249"/>
      <c r="AS67" s="249"/>
      <c r="AT67" s="249"/>
      <c r="AU67" s="249"/>
      <c r="AV67" s="249"/>
      <c r="AW67" s="249"/>
      <c r="AX67" s="249"/>
      <c r="AY67" s="249"/>
      <c r="AZ67" s="249"/>
      <c r="BA67" s="249"/>
      <c r="BB67" s="249"/>
    </row>
    <row r="68" spans="1:54" ht="19.5" customHeight="1">
      <c r="A68" s="249"/>
      <c r="B68" s="249"/>
      <c r="C68" s="249"/>
      <c r="D68" s="249"/>
      <c r="E68" s="257"/>
      <c r="F68" s="249"/>
      <c r="G68" s="257"/>
      <c r="H68" s="249"/>
      <c r="I68" s="249"/>
      <c r="J68" s="257"/>
      <c r="K68" s="249"/>
      <c r="L68" s="249"/>
      <c r="M68" s="249"/>
      <c r="N68" s="249"/>
      <c r="AQ68" s="249"/>
      <c r="AR68" s="249"/>
      <c r="AS68" s="249"/>
      <c r="AT68" s="249"/>
      <c r="AU68" s="249"/>
      <c r="AV68" s="249"/>
      <c r="AW68" s="249"/>
      <c r="AX68" s="249"/>
      <c r="AY68" s="249"/>
      <c r="AZ68" s="249"/>
      <c r="BA68" s="249"/>
      <c r="BB68" s="249"/>
    </row>
    <row r="69" spans="1:54" ht="19.5" customHeight="1">
      <c r="A69" s="249"/>
      <c r="B69" s="249"/>
      <c r="C69" s="249"/>
      <c r="D69" s="249"/>
      <c r="E69" s="257"/>
      <c r="F69" s="249"/>
      <c r="G69" s="257"/>
      <c r="H69" s="249"/>
      <c r="I69" s="249"/>
      <c r="J69" s="257"/>
      <c r="K69" s="249"/>
      <c r="L69" s="249"/>
      <c r="M69" s="249"/>
      <c r="N69" s="249"/>
      <c r="AQ69" s="249"/>
      <c r="AR69" s="249"/>
      <c r="AS69" s="249"/>
      <c r="AT69" s="249"/>
      <c r="AU69" s="249"/>
      <c r="AV69" s="249"/>
      <c r="AW69" s="249"/>
      <c r="AX69" s="249"/>
      <c r="AY69" s="249"/>
      <c r="AZ69" s="249"/>
      <c r="BA69" s="249"/>
      <c r="BB69" s="249"/>
    </row>
    <row r="70" spans="1:54" ht="19.5" customHeight="1">
      <c r="A70" s="249"/>
      <c r="B70" s="249"/>
      <c r="C70" s="249"/>
      <c r="D70" s="249"/>
      <c r="E70" s="257"/>
      <c r="F70" s="249"/>
      <c r="G70" s="257"/>
      <c r="H70" s="249"/>
      <c r="I70" s="249"/>
      <c r="J70" s="257"/>
      <c r="K70" s="249"/>
      <c r="L70" s="249"/>
      <c r="M70" s="249"/>
      <c r="N70" s="249"/>
      <c r="AQ70" s="249"/>
      <c r="AR70" s="249"/>
      <c r="AS70" s="249"/>
      <c r="AT70" s="249"/>
      <c r="AU70" s="249"/>
      <c r="AV70" s="249"/>
      <c r="AW70" s="249"/>
      <c r="AX70" s="249"/>
      <c r="AY70" s="249"/>
      <c r="AZ70" s="249"/>
      <c r="BA70" s="249"/>
      <c r="BB70" s="249"/>
    </row>
  </sheetData>
  <sheetProtection password="FB56" sheet="1" objects="1" scenarios="1"/>
  <protectedRanges>
    <protectedRange sqref="F4 G4 F5 F6 F7 F8 F9 F10 F11 F12 F13 F14 K14 F15 F16 F17 F18 G18 F19 K19 F20 F21 F22 F23 F24 H25 K25 H26 F27 F29 F30 F31 K29 K30 K31 F32 F34 F35 F36 F37 F38 F39 F41" name="Range1"/>
    <protectedRange sqref="G41 F42 F43 F44 F45 H45 F46 F47" name="Range2"/>
  </protectedRanges>
  <mergeCells count="128">
    <mergeCell ref="C47:D47"/>
    <mergeCell ref="C33:D33"/>
    <mergeCell ref="C41:D41"/>
    <mergeCell ref="C42:D42"/>
    <mergeCell ref="C45:D45"/>
    <mergeCell ref="C46:D46"/>
    <mergeCell ref="C18:D18"/>
    <mergeCell ref="C19:D19"/>
    <mergeCell ref="C20:D20"/>
    <mergeCell ref="C21:D21"/>
    <mergeCell ref="C22:D22"/>
    <mergeCell ref="C23:D23"/>
    <mergeCell ref="C27:D27"/>
    <mergeCell ref="C28:D28"/>
    <mergeCell ref="C24:D24"/>
    <mergeCell ref="C25:D25"/>
    <mergeCell ref="C26:D26"/>
    <mergeCell ref="F42:K42"/>
    <mergeCell ref="K43:L43"/>
    <mergeCell ref="I44:L44"/>
    <mergeCell ref="F47:H47"/>
    <mergeCell ref="F46:H46"/>
    <mergeCell ref="F45:G45"/>
    <mergeCell ref="G18:L18"/>
    <mergeCell ref="I22:L22"/>
    <mergeCell ref="K25:L25"/>
    <mergeCell ref="H27:L27"/>
    <mergeCell ref="G41:L41"/>
    <mergeCell ref="I47:L47"/>
    <mergeCell ref="F29:H29"/>
    <mergeCell ref="F30:H30"/>
    <mergeCell ref="F31:H31"/>
    <mergeCell ref="F32:H32"/>
    <mergeCell ref="H23:L23"/>
    <mergeCell ref="F24:L24"/>
    <mergeCell ref="F28:L28"/>
    <mergeCell ref="A51:N51"/>
    <mergeCell ref="A52:N52"/>
    <mergeCell ref="F34:G34"/>
    <mergeCell ref="F35:G35"/>
    <mergeCell ref="F36:G36"/>
    <mergeCell ref="F37:G37"/>
    <mergeCell ref="F38:G38"/>
    <mergeCell ref="F39:G39"/>
    <mergeCell ref="C34:C40"/>
    <mergeCell ref="F40:G40"/>
    <mergeCell ref="A49:N49"/>
    <mergeCell ref="B48:M48"/>
    <mergeCell ref="A3:A48"/>
    <mergeCell ref="B4:B47"/>
    <mergeCell ref="N3:N48"/>
    <mergeCell ref="C44:D44"/>
    <mergeCell ref="C43:D43"/>
    <mergeCell ref="F44:H44"/>
    <mergeCell ref="H45:L45"/>
    <mergeCell ref="I46:L46"/>
    <mergeCell ref="C29:D29"/>
    <mergeCell ref="C30:D30"/>
    <mergeCell ref="C31:D31"/>
    <mergeCell ref="C32:D32"/>
    <mergeCell ref="AA23:AE23"/>
    <mergeCell ref="C4:D4"/>
    <mergeCell ref="C5:D5"/>
    <mergeCell ref="C6:D6"/>
    <mergeCell ref="C7:D7"/>
    <mergeCell ref="C8:D8"/>
    <mergeCell ref="C14:D14"/>
    <mergeCell ref="C15:D15"/>
    <mergeCell ref="C16:D16"/>
    <mergeCell ref="C17:D17"/>
    <mergeCell ref="C9:D9"/>
    <mergeCell ref="C10:D10"/>
    <mergeCell ref="C11:D11"/>
    <mergeCell ref="C12:D12"/>
    <mergeCell ref="C13:D13"/>
    <mergeCell ref="F8:L8"/>
    <mergeCell ref="F9:L9"/>
    <mergeCell ref="F10:L10"/>
    <mergeCell ref="F11:L11"/>
    <mergeCell ref="F12:L12"/>
    <mergeCell ref="AS30:BA30"/>
    <mergeCell ref="AS31:BA31"/>
    <mergeCell ref="AS33:BA33"/>
    <mergeCell ref="I17:L17"/>
    <mergeCell ref="F16:L16"/>
    <mergeCell ref="AA32:AE32"/>
    <mergeCell ref="F19:H19"/>
    <mergeCell ref="F20:L20"/>
    <mergeCell ref="F21:L21"/>
    <mergeCell ref="F22:H22"/>
    <mergeCell ref="I32:L32"/>
    <mergeCell ref="K31:L31"/>
    <mergeCell ref="K30:L30"/>
    <mergeCell ref="K29:L29"/>
    <mergeCell ref="M4:M47"/>
    <mergeCell ref="F13:L13"/>
    <mergeCell ref="F43:J43"/>
    <mergeCell ref="I6:L6"/>
    <mergeCell ref="AR27:BA27"/>
    <mergeCell ref="AS34:BA34"/>
    <mergeCell ref="AS32:BA32"/>
    <mergeCell ref="AS28:BA28"/>
    <mergeCell ref="AS29:BA29"/>
    <mergeCell ref="AA35:AE35"/>
    <mergeCell ref="A1:N1"/>
    <mergeCell ref="AU19:AZ20"/>
    <mergeCell ref="AU18:AZ18"/>
    <mergeCell ref="O9:R13"/>
    <mergeCell ref="O3:R5"/>
    <mergeCell ref="B3:M3"/>
    <mergeCell ref="F15:L15"/>
    <mergeCell ref="F5:L5"/>
    <mergeCell ref="G4:L4"/>
    <mergeCell ref="AR3:AT3"/>
    <mergeCell ref="AR9:BA9"/>
    <mergeCell ref="AR10:BA10"/>
    <mergeCell ref="AR7:BA7"/>
    <mergeCell ref="AR8:BA8"/>
    <mergeCell ref="F14:H14"/>
    <mergeCell ref="F17:H17"/>
    <mergeCell ref="A2:N2"/>
    <mergeCell ref="K14:L14"/>
    <mergeCell ref="AR5:BA5"/>
    <mergeCell ref="AU3:BA3"/>
    <mergeCell ref="AR4:BA4"/>
    <mergeCell ref="AR6:BA6"/>
    <mergeCell ref="F7:L7"/>
    <mergeCell ref="F6:H6"/>
  </mergeCells>
  <dataValidations count="24">
    <dataValidation allowBlank="1" showInputMessage="1" showErrorMessage="1" promptTitle="APUS :" prompt="If D.D.O. is Dy.E.O., Mention HM's Place of Working" sqref="H45"/>
    <dataValidation type="list" allowBlank="1" showInputMessage="1" showErrorMessage="1" sqref="F41 T4:T6 F4 T10:T11">
      <formula1>$T$4:$T$6</formula1>
    </dataValidation>
    <dataValidation type="list" allowBlank="1" showInputMessage="1" showErrorMessage="1" promptTitle="APUS:" prompt="If Patient is Self, No Need to Fill Up This Column " sqref="F18 T9">
      <formula1>$T$9:$T$11</formula1>
    </dataValidation>
    <dataValidation type="list" allowBlank="1" showInputMessage="1" showErrorMessage="1" sqref="Z38:Z40 AO36:AP36 AM38 AA38:AI38 F42">
      <formula1>$Z$38:$Z$42</formula1>
    </dataValidation>
    <dataValidation type="list" allowBlank="1" showInputMessage="1" showErrorMessage="1" sqref="F22 Y14">
      <formula1>$Y$14:$Y$15</formula1>
    </dataValidation>
    <dataValidation type="list" allowBlank="1" showInputMessage="1" showErrorMessage="1" sqref="F23 Y10">
      <formula1>$Y$10:$Y$11</formula1>
    </dataValidation>
    <dataValidation type="list" allowBlank="1" showInputMessage="1" showErrorMessage="1" sqref="F27 Z17">
      <formula1>$Z$17:$Z$19</formula1>
    </dataValidation>
    <dataValidation type="list" allowBlank="1" showInputMessage="1" showErrorMessage="1" promptTitle="APUS :" prompt="If D.D.O is Dy.E.O. Select Division, Otherwise No Need to Fill up This Column " sqref="U36">
      <formula1>$U$36:$U$38</formula1>
    </dataValidation>
    <dataValidation type="list" allowBlank="1" showInputMessage="1" showErrorMessage="1" promptTitle="APUS :" prompt="If D.D.O. is Dy.E.O., Mention HM's Place of Working" sqref="F45">
      <formula1>$Z$35:$Z$37</formula1>
    </dataValidation>
    <dataValidation type="list" allowBlank="1" showInputMessage="1" showErrorMessage="1" sqref="F17 W4">
      <formula1>$W$4:$W$5</formula1>
    </dataValidation>
    <dataValidation allowBlank="1" showInputMessage="1" showErrorMessage="1" promptTitle="APUS:" prompt="If Patient is Self, No Need to Fill Up This Column" sqref="K19 G18"/>
    <dataValidation type="list" allowBlank="1" showInputMessage="1" showErrorMessage="1" promptTitle="APUS:" prompt="If Patient is Self, No Need to Fill Up This Column" sqref="F19">
      <formula1>$X$7:$X$13</formula1>
    </dataValidation>
    <dataValidation type="list" showInputMessage="1" showErrorMessage="1" sqref="F14:H14">
      <formula1>$V$4:$V$8</formula1>
    </dataValidation>
    <dataValidation type="list" allowBlank="1" showInputMessage="1" showErrorMessage="1" sqref="Z35 AK35:AL35">
      <formula1>$Z$35:$Z$37</formula1>
    </dataValidation>
    <dataValidation type="list" allowBlank="1" showInputMessage="1" showErrorMessage="1" promptTitle="APUS:" prompt="If Patient is Self, No Need to Fill Up This Column " sqref="X7">
      <formula1>$X$7:$X$13</formula1>
    </dataValidation>
    <dataValidation type="list" allowBlank="1" showInputMessage="1" showErrorMessage="1" promptTitle="APUS :" sqref="U37:U38">
      <formula1>$U$36:$U$38</formula1>
    </dataValidation>
    <dataValidation type="list" showInputMessage="1" showErrorMessage="1" sqref="V14">
      <formula1>$U$4:$U$19</formula1>
    </dataValidation>
    <dataValidation type="list" allowBlank="1" showInputMessage="1" showErrorMessage="1" sqref="V4:V5">
      <formula1>$V$4:$V$6</formula1>
    </dataValidation>
    <dataValidation type="list" showInputMessage="1" showErrorMessage="1" sqref="U4">
      <formula1>$U$4:$U$20</formula1>
    </dataValidation>
    <dataValidation type="list" allowBlank="1" showInputMessage="1" showErrorMessage="1" sqref="V6:V7">
      <formula1>$V$4:$V$8</formula1>
    </dataValidation>
    <dataValidation type="list" showDropDown="1" showInputMessage="1" showErrorMessage="1" sqref="F7:L7">
      <formula1>$F$7:$L$7</formula1>
    </dataValidation>
    <dataValidation type="list" showDropDown="1" showInputMessage="1" showErrorMessage="1" sqref="F8:L8">
      <formula1>$F$8:$L$8</formula1>
    </dataValidation>
    <dataValidation showDropDown="1" showInputMessage="1" showErrorMessage="1" sqref="F9:F13 G9:L12"/>
    <dataValidation type="list" showInputMessage="1" showErrorMessage="1" sqref="F6:H6">
      <formula1>$U$4:$U$21</formula1>
    </dataValidation>
  </dataValidations>
  <pageMargins left="0.25" right="0.25" top="0.35" bottom="0.35" header="0.3" footer="0.3"/>
  <pageSetup paperSize="9" pageOrder="overThenDown" orientation="portrait" horizontalDpi="300" verticalDpi="300" r:id="rId1"/>
  <drawing r:id="rId2"/>
  <legacyDrawing r:id="rId3"/>
</worksheet>
</file>

<file path=xl/worksheets/sheet10.xml><?xml version="1.0" encoding="utf-8"?>
<worksheet xmlns="http://schemas.openxmlformats.org/spreadsheetml/2006/main" xmlns:r="http://schemas.openxmlformats.org/officeDocument/2006/relationships">
  <sheetPr>
    <tabColor theme="3" tint="0.39997558519241921"/>
  </sheetPr>
  <dimension ref="A3:R38"/>
  <sheetViews>
    <sheetView workbookViewId="0"/>
  </sheetViews>
  <sheetFormatPr defaultRowHeight="15"/>
  <cols>
    <col min="1" max="9" width="9.5703125" customWidth="1"/>
  </cols>
  <sheetData>
    <row r="3" spans="1:18" ht="20.25">
      <c r="A3" s="516" t="s">
        <v>182</v>
      </c>
      <c r="B3" s="516"/>
      <c r="C3" s="516"/>
      <c r="D3" s="516"/>
      <c r="E3" s="516"/>
      <c r="F3" s="516"/>
      <c r="G3" s="516"/>
      <c r="H3" s="516"/>
      <c r="I3" s="516"/>
    </row>
    <row r="7" spans="1:18" ht="20.25">
      <c r="J7" s="195"/>
      <c r="K7" s="195"/>
      <c r="L7" s="195"/>
      <c r="M7" s="195"/>
      <c r="N7" s="195"/>
      <c r="O7" s="195"/>
      <c r="P7" s="195"/>
      <c r="Q7" s="195"/>
      <c r="R7" s="195"/>
    </row>
    <row r="8" spans="1:18" ht="15.75" thickBot="1">
      <c r="F8" s="96"/>
      <c r="G8" s="96"/>
    </row>
    <row r="9" spans="1:18">
      <c r="F9" s="526" t="s">
        <v>183</v>
      </c>
      <c r="G9" s="527"/>
    </row>
    <row r="10" spans="1:18">
      <c r="F10" s="528"/>
      <c r="G10" s="529"/>
    </row>
    <row r="11" spans="1:18">
      <c r="F11" s="528"/>
      <c r="G11" s="529"/>
    </row>
    <row r="12" spans="1:18">
      <c r="F12" s="528"/>
      <c r="G12" s="529"/>
    </row>
    <row r="13" spans="1:18">
      <c r="F13" s="528"/>
      <c r="G13" s="529"/>
    </row>
    <row r="14" spans="1:18">
      <c r="F14" s="528"/>
      <c r="G14" s="529"/>
    </row>
    <row r="15" spans="1:18">
      <c r="F15" s="528"/>
      <c r="G15" s="529"/>
    </row>
    <row r="16" spans="1:18">
      <c r="F16" s="528"/>
      <c r="G16" s="529"/>
    </row>
    <row r="17" spans="1:7" ht="15.75" thickBot="1">
      <c r="F17" s="530"/>
      <c r="G17" s="531"/>
    </row>
    <row r="23" spans="1:7" ht="15" customHeight="1">
      <c r="B23" s="532" t="str">
        <f>IF(MAIN!F17="Dependent",CONCATENATE("        ",MAIN!F18," ",MAIN!G18," ",IF(MAIN!F19="Father","F/o ",IF(MAIN!F19="Mother","M/o ",IF(MAIN!F19="Son","S/o ",IF(MAIN!F19="Daughter","D/o ",IF(MAIN!F19="Wife","W/o ",IF(MAIN!F19="Husband","H/o ",IF(MAIN!F19="Legal Heir","G/o ",""))))))),MAIN!F4," ",MAIN!G4,", ","Retired ",MAIN!F6,", ",MAIN!F14,", ",MAIN!K14,", ",MAIN!F15," Mandal",", ",MAIN!F16," (Dt.). is not Employee / Pensioner and fully dependent on me and ",IF(MAIN!F18="Sri.","he","she")," has no other source of Income and completely dependent on me.")," No Need to Print This Certificate")</f>
        <v xml:space="preserve">        Smt. V.Suneetha W/o Sri. V.RAVI KUMAR, Retired SEC. GR. TEACHER, MPPP School, Pedaputhedu (H/W), Dagadarthi Mandal, SPSR Nellore (Dt.). is not Employee / Pensioner and fully dependent on me and she has no other source of Income and completely dependent on me.</v>
      </c>
      <c r="C23" s="532"/>
      <c r="D23" s="532"/>
      <c r="E23" s="532"/>
      <c r="F23" s="532"/>
      <c r="G23" s="532"/>
    </row>
    <row r="24" spans="1:7" ht="15" customHeight="1">
      <c r="A24" s="92"/>
      <c r="B24" s="532"/>
      <c r="C24" s="532"/>
      <c r="D24" s="532"/>
      <c r="E24" s="532"/>
      <c r="F24" s="532"/>
      <c r="G24" s="532"/>
    </row>
    <row r="25" spans="1:7" ht="15" customHeight="1">
      <c r="A25" s="92"/>
      <c r="B25" s="532"/>
      <c r="C25" s="532"/>
      <c r="D25" s="532"/>
      <c r="E25" s="532"/>
      <c r="F25" s="532"/>
      <c r="G25" s="532"/>
    </row>
    <row r="26" spans="1:7" ht="15" customHeight="1">
      <c r="A26" s="92"/>
      <c r="B26" s="532"/>
      <c r="C26" s="532"/>
      <c r="D26" s="532"/>
      <c r="E26" s="532"/>
      <c r="F26" s="532"/>
      <c r="G26" s="532"/>
    </row>
    <row r="27" spans="1:7" ht="15" customHeight="1">
      <c r="A27" s="92"/>
      <c r="B27" s="532"/>
      <c r="C27" s="532"/>
      <c r="D27" s="532"/>
      <c r="E27" s="532"/>
      <c r="F27" s="532"/>
      <c r="G27" s="532"/>
    </row>
    <row r="28" spans="1:7" ht="15" customHeight="1">
      <c r="A28" s="92"/>
      <c r="B28" s="532"/>
      <c r="C28" s="532"/>
      <c r="D28" s="532"/>
      <c r="E28" s="532"/>
      <c r="F28" s="532"/>
      <c r="G28" s="532"/>
    </row>
    <row r="29" spans="1:7" ht="15" customHeight="1">
      <c r="A29" s="92"/>
      <c r="B29" s="532"/>
      <c r="C29" s="532"/>
      <c r="D29" s="532"/>
      <c r="E29" s="532"/>
      <c r="F29" s="532"/>
      <c r="G29" s="532"/>
    </row>
    <row r="30" spans="1:7" ht="15" customHeight="1">
      <c r="B30" s="532"/>
      <c r="C30" s="532"/>
      <c r="D30" s="532"/>
      <c r="E30" s="532"/>
      <c r="F30" s="532"/>
      <c r="G30" s="532"/>
    </row>
    <row r="31" spans="1:7" ht="15" customHeight="1">
      <c r="B31" s="532"/>
      <c r="C31" s="532"/>
      <c r="D31" s="532"/>
      <c r="E31" s="532"/>
      <c r="F31" s="532"/>
      <c r="G31" s="532"/>
    </row>
    <row r="37" spans="1:9" ht="15" customHeight="1">
      <c r="A37" s="518" t="s">
        <v>133</v>
      </c>
      <c r="B37" s="518"/>
      <c r="C37" s="518"/>
      <c r="E37" s="432" t="s">
        <v>132</v>
      </c>
      <c r="F37" s="432"/>
      <c r="G37" s="432"/>
      <c r="H37" s="432"/>
      <c r="I37" s="432"/>
    </row>
    <row r="38" spans="1:9" ht="15" customHeight="1">
      <c r="A38" s="518"/>
      <c r="B38" s="518"/>
      <c r="C38" s="518"/>
      <c r="E38" s="432"/>
      <c r="F38" s="432"/>
      <c r="G38" s="432"/>
      <c r="H38" s="432"/>
      <c r="I38" s="432"/>
    </row>
  </sheetData>
  <sheetProtection password="92A3" sheet="1" objects="1" scenarios="1"/>
  <mergeCells count="5">
    <mergeCell ref="A3:I3"/>
    <mergeCell ref="F9:G17"/>
    <mergeCell ref="B23:G31"/>
    <mergeCell ref="E37:I38"/>
    <mergeCell ref="A37:C38"/>
  </mergeCell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sheetPr>
    <tabColor theme="7" tint="0.39997558519241921"/>
  </sheetPr>
  <dimension ref="A1:J20"/>
  <sheetViews>
    <sheetView workbookViewId="0">
      <selection sqref="A1:J1"/>
    </sheetView>
  </sheetViews>
  <sheetFormatPr defaultRowHeight="15"/>
  <cols>
    <col min="1" max="1" width="2.7109375" customWidth="1"/>
    <col min="2" max="2" width="36.140625" customWidth="1"/>
    <col min="3" max="3" width="2" customWidth="1"/>
    <col min="4" max="4" width="8.42578125" customWidth="1"/>
    <col min="5" max="8" width="6" customWidth="1"/>
    <col min="9" max="9" width="7.140625" customWidth="1"/>
    <col min="10" max="10" width="8.42578125" customWidth="1"/>
  </cols>
  <sheetData>
    <row r="1" spans="1:10" ht="20.25">
      <c r="A1" s="439" t="s">
        <v>121</v>
      </c>
      <c r="B1" s="439"/>
      <c r="C1" s="439"/>
      <c r="D1" s="439"/>
      <c r="E1" s="439"/>
      <c r="F1" s="439"/>
      <c r="G1" s="439"/>
      <c r="H1" s="439"/>
      <c r="I1" s="439"/>
      <c r="J1" s="439"/>
    </row>
    <row r="2" spans="1:10">
      <c r="A2" s="460"/>
      <c r="B2" s="460"/>
      <c r="C2" s="460"/>
      <c r="D2" s="460"/>
      <c r="E2" s="460"/>
      <c r="F2" s="460"/>
      <c r="G2" s="460"/>
      <c r="H2" s="460"/>
      <c r="I2" s="460"/>
      <c r="J2" s="460"/>
    </row>
    <row r="3" spans="1:10" ht="15.75" thickBot="1">
      <c r="A3" s="42"/>
      <c r="B3" s="42"/>
      <c r="C3" s="42"/>
      <c r="D3" s="42"/>
      <c r="E3" s="42"/>
      <c r="F3" s="42"/>
      <c r="G3" s="42"/>
      <c r="H3" s="42"/>
      <c r="I3" s="42"/>
      <c r="J3" s="42"/>
    </row>
    <row r="4" spans="1:10" ht="52.5" customHeight="1">
      <c r="A4" s="121">
        <v>1</v>
      </c>
      <c r="B4" s="117" t="s">
        <v>122</v>
      </c>
      <c r="C4" s="74" t="s">
        <v>19</v>
      </c>
      <c r="D4" s="554">
        <v>1</v>
      </c>
      <c r="E4" s="555"/>
      <c r="F4" s="555"/>
      <c r="G4" s="555"/>
      <c r="H4" s="555"/>
      <c r="I4" s="555"/>
      <c r="J4" s="556"/>
    </row>
    <row r="5" spans="1:10" ht="52.5" customHeight="1">
      <c r="A5" s="542">
        <v>2</v>
      </c>
      <c r="B5" s="544" t="s">
        <v>123</v>
      </c>
      <c r="C5" s="546" t="s">
        <v>19</v>
      </c>
      <c r="D5" s="548" t="str">
        <f>MAIN!G4</f>
        <v>V.RAVI KUMAR</v>
      </c>
      <c r="E5" s="549"/>
      <c r="F5" s="549"/>
      <c r="G5" s="549"/>
      <c r="H5" s="549"/>
      <c r="I5" s="549"/>
      <c r="J5" s="550"/>
    </row>
    <row r="6" spans="1:10" ht="52.5" customHeight="1">
      <c r="A6" s="543"/>
      <c r="B6" s="545"/>
      <c r="C6" s="547"/>
      <c r="D6" s="551" t="str">
        <f>CONCATENATE("Retired ",MAIN!F6)</f>
        <v>Retired SEC. GR. TEACHER</v>
      </c>
      <c r="E6" s="552"/>
      <c r="F6" s="552"/>
      <c r="G6" s="552"/>
      <c r="H6" s="552"/>
      <c r="I6" s="552"/>
      <c r="J6" s="553"/>
    </row>
    <row r="7" spans="1:10" ht="52.5" customHeight="1">
      <c r="A7" s="563">
        <v>3</v>
      </c>
      <c r="B7" s="564" t="s">
        <v>124</v>
      </c>
      <c r="C7" s="565" t="s">
        <v>19</v>
      </c>
      <c r="D7" s="548" t="str">
        <f>CONCATENATE(MAIN!F14,", ",MAIN!K14)</f>
        <v>MPPP School, Pedaputhedu (H/W)</v>
      </c>
      <c r="E7" s="549"/>
      <c r="F7" s="549"/>
      <c r="G7" s="549"/>
      <c r="H7" s="549"/>
      <c r="I7" s="549"/>
      <c r="J7" s="550"/>
    </row>
    <row r="8" spans="1:10" ht="52.5" customHeight="1">
      <c r="A8" s="543"/>
      <c r="B8" s="545"/>
      <c r="C8" s="565"/>
      <c r="D8" s="533" t="str">
        <f>CONCATENATE(MAIN!F15," ","Mandal",", ",MAIN!F16," (Dt.)")</f>
        <v>Dagadarthi Mandal, SPSR Nellore (Dt.)</v>
      </c>
      <c r="E8" s="534"/>
      <c r="F8" s="534"/>
      <c r="G8" s="534"/>
      <c r="H8" s="534"/>
      <c r="I8" s="534"/>
      <c r="J8" s="535"/>
    </row>
    <row r="9" spans="1:10" ht="52.5" customHeight="1">
      <c r="A9" s="122">
        <v>4</v>
      </c>
      <c r="B9" s="118" t="s">
        <v>125</v>
      </c>
      <c r="C9" s="77" t="s">
        <v>19</v>
      </c>
      <c r="D9" s="557" t="str">
        <f>MAIN!F24</f>
        <v>Malaria with Hypertention, old Asxiety Neurosis</v>
      </c>
      <c r="E9" s="558"/>
      <c r="F9" s="558"/>
      <c r="G9" s="558"/>
      <c r="H9" s="558"/>
      <c r="I9" s="558"/>
      <c r="J9" s="559"/>
    </row>
    <row r="10" spans="1:10" ht="52.5" customHeight="1">
      <c r="A10" s="123">
        <v>5</v>
      </c>
      <c r="B10" s="118" t="s">
        <v>126</v>
      </c>
      <c r="C10" s="77" t="s">
        <v>19</v>
      </c>
      <c r="D10" s="75" t="s">
        <v>59</v>
      </c>
      <c r="E10" s="560" t="str">
        <f>CONCATENATE(MAIN!H25)</f>
        <v>17.07.2010</v>
      </c>
      <c r="F10" s="560"/>
      <c r="G10" s="560"/>
      <c r="H10" s="76" t="s">
        <v>60</v>
      </c>
      <c r="I10" s="561" t="str">
        <f>CONCATENATE(MAIN!K25)</f>
        <v>20.07.2010</v>
      </c>
      <c r="J10" s="562"/>
    </row>
    <row r="11" spans="1:10" ht="52.5" customHeight="1">
      <c r="A11" s="122">
        <v>6</v>
      </c>
      <c r="B11" s="118" t="s">
        <v>127</v>
      </c>
      <c r="C11" s="77" t="s">
        <v>19</v>
      </c>
      <c r="D11" s="536" t="str">
        <f>CONCATENATE("Rs.  ",MAIN!H26," / -")</f>
        <v>Rs.  26000 / -</v>
      </c>
      <c r="E11" s="537"/>
      <c r="F11" s="537"/>
      <c r="G11" s="537"/>
      <c r="H11" s="537"/>
      <c r="I11" s="537"/>
      <c r="J11" s="538"/>
    </row>
    <row r="12" spans="1:10" ht="52.5" customHeight="1">
      <c r="A12" s="123">
        <v>7</v>
      </c>
      <c r="B12" s="119" t="s">
        <v>128</v>
      </c>
      <c r="C12" s="77" t="s">
        <v>19</v>
      </c>
      <c r="D12" s="536" t="str">
        <f>MAIN!F27</f>
        <v>First</v>
      </c>
      <c r="E12" s="537"/>
      <c r="F12" s="537"/>
      <c r="G12" s="537"/>
      <c r="H12" s="537"/>
      <c r="I12" s="537"/>
      <c r="J12" s="538"/>
    </row>
    <row r="13" spans="1:10" ht="52.5" customHeight="1">
      <c r="A13" s="122">
        <v>8</v>
      </c>
      <c r="B13" s="118" t="s">
        <v>129</v>
      </c>
      <c r="C13" s="78" t="s">
        <v>19</v>
      </c>
      <c r="D13" s="536" t="s">
        <v>115</v>
      </c>
      <c r="E13" s="537"/>
      <c r="F13" s="537"/>
      <c r="G13" s="537"/>
      <c r="H13" s="537"/>
      <c r="I13" s="537"/>
      <c r="J13" s="538"/>
    </row>
    <row r="14" spans="1:10" ht="52.5" customHeight="1" thickBot="1">
      <c r="A14" s="79">
        <v>9</v>
      </c>
      <c r="B14" s="120" t="s">
        <v>130</v>
      </c>
      <c r="C14" s="80" t="s">
        <v>19</v>
      </c>
      <c r="D14" s="539" t="s">
        <v>115</v>
      </c>
      <c r="E14" s="540"/>
      <c r="F14" s="540"/>
      <c r="G14" s="540"/>
      <c r="H14" s="540"/>
      <c r="I14" s="540"/>
      <c r="J14" s="541"/>
    </row>
    <row r="15" spans="1:10">
      <c r="A15" s="41"/>
      <c r="B15" s="6" t="s">
        <v>47</v>
      </c>
      <c r="C15" s="6"/>
      <c r="D15" s="6"/>
      <c r="E15" s="6"/>
      <c r="F15" s="6"/>
      <c r="G15" s="6"/>
      <c r="H15" s="6"/>
      <c r="I15" s="6"/>
      <c r="J15" s="6"/>
    </row>
    <row r="19" spans="2:9" ht="15" customHeight="1">
      <c r="B19" s="463" t="s">
        <v>133</v>
      </c>
      <c r="E19" s="432" t="s">
        <v>131</v>
      </c>
      <c r="F19" s="432"/>
      <c r="G19" s="432"/>
      <c r="H19" s="432"/>
      <c r="I19" s="432"/>
    </row>
    <row r="20" spans="2:9" ht="15" customHeight="1">
      <c r="B20" s="463"/>
      <c r="E20" s="432"/>
      <c r="F20" s="432"/>
      <c r="G20" s="432"/>
      <c r="H20" s="432"/>
      <c r="I20" s="432"/>
    </row>
  </sheetData>
  <sheetProtection password="92A3" sheet="1" objects="1" scenarios="1"/>
  <mergeCells count="22">
    <mergeCell ref="B19:B20"/>
    <mergeCell ref="A1:J1"/>
    <mergeCell ref="A2:J2"/>
    <mergeCell ref="A5:A6"/>
    <mergeCell ref="B5:B6"/>
    <mergeCell ref="C5:C6"/>
    <mergeCell ref="D5:J5"/>
    <mergeCell ref="D6:J6"/>
    <mergeCell ref="D4:J4"/>
    <mergeCell ref="D9:J9"/>
    <mergeCell ref="E10:G10"/>
    <mergeCell ref="I10:J10"/>
    <mergeCell ref="A7:A8"/>
    <mergeCell ref="B7:B8"/>
    <mergeCell ref="C7:C8"/>
    <mergeCell ref="D7:J7"/>
    <mergeCell ref="E19:I20"/>
    <mergeCell ref="D8:J8"/>
    <mergeCell ref="D13:J13"/>
    <mergeCell ref="D14:J14"/>
    <mergeCell ref="D11:J11"/>
    <mergeCell ref="D12:J12"/>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theme="9" tint="-0.499984740745262"/>
  </sheetPr>
  <dimension ref="A1:R49"/>
  <sheetViews>
    <sheetView topLeftCell="A4" workbookViewId="0">
      <selection activeCell="A2" sqref="A2"/>
    </sheetView>
  </sheetViews>
  <sheetFormatPr defaultRowHeight="15" customHeight="1"/>
  <cols>
    <col min="1" max="1" width="6.28515625" style="206" customWidth="1"/>
    <col min="2" max="2" width="8.140625" style="206" customWidth="1"/>
    <col min="3" max="3" width="11.5703125" style="206" customWidth="1"/>
    <col min="4" max="4" width="10.5703125" style="206" customWidth="1"/>
    <col min="5" max="5" width="7" style="206" customWidth="1"/>
    <col min="6" max="6" width="8.140625" style="206" customWidth="1"/>
    <col min="7" max="7" width="7.140625" style="206" customWidth="1"/>
    <col min="8" max="8" width="8" style="206" customWidth="1"/>
    <col min="9" max="9" width="9.7109375" style="206" customWidth="1"/>
    <col min="10" max="10" width="11.42578125" style="206" customWidth="1"/>
    <col min="11" max="11" width="6.140625" style="206" customWidth="1"/>
    <col min="12" max="16384" width="9.140625" style="206"/>
  </cols>
  <sheetData>
    <row r="1" spans="1:11" ht="15" customHeight="1">
      <c r="A1" s="387" t="str">
        <f>CONCATENATE("Rc.No. ",MAIN!F47)</f>
        <v>Rc.No. 6/Edu/2010</v>
      </c>
      <c r="B1" s="387"/>
      <c r="C1" s="387"/>
      <c r="D1" s="205"/>
      <c r="E1" s="205"/>
      <c r="F1" s="205"/>
      <c r="I1" s="391" t="str">
        <f>CONCATENATE("Date : ",MAIN!F46)</f>
        <v>Date : 24.09.2010</v>
      </c>
      <c r="J1" s="391"/>
      <c r="K1" s="207"/>
    </row>
    <row r="2" spans="1:11" ht="15" customHeight="1">
      <c r="A2" s="205"/>
      <c r="B2" s="205"/>
      <c r="C2" s="205"/>
      <c r="D2" s="205"/>
      <c r="E2" s="205"/>
      <c r="F2" s="205"/>
    </row>
    <row r="3" spans="1:11" ht="15" customHeight="1">
      <c r="A3" s="208" t="s">
        <v>31</v>
      </c>
      <c r="B3" s="208"/>
      <c r="C3" s="208"/>
      <c r="E3" s="208"/>
      <c r="F3" s="208"/>
      <c r="G3" s="208" t="s">
        <v>32</v>
      </c>
    </row>
    <row r="4" spans="1:11" ht="15" customHeight="1">
      <c r="A4" s="389" t="str">
        <f>CONCATENATE(MAIN!G41,",")</f>
        <v xml:space="preserve"> V.Indrasena Reddy, M.sc., M.Ed., M.Phil.,</v>
      </c>
      <c r="B4" s="389"/>
      <c r="C4" s="389"/>
      <c r="D4" s="389"/>
      <c r="E4" s="389"/>
      <c r="F4" s="389"/>
      <c r="G4" s="388" t="str">
        <f>IF(MAIN!H26&lt;=50000,"The District Educational Officer","The Commissioner,")</f>
        <v>The District Educational Officer</v>
      </c>
      <c r="H4" s="388"/>
      <c r="I4" s="388"/>
      <c r="J4" s="388"/>
    </row>
    <row r="5" spans="1:11" ht="15" customHeight="1">
      <c r="A5" s="389" t="str">
        <f>CONCATENATE(MAIN!F42,",")</f>
        <v>Mandal Educational Officer,</v>
      </c>
      <c r="B5" s="389"/>
      <c r="C5" s="389"/>
      <c r="D5" s="389"/>
      <c r="E5" s="389"/>
      <c r="F5" s="260"/>
      <c r="G5" s="388" t="str">
        <f>IF(MAIN!H26&lt;=50000,MAIN!F16&amp;" (Dt.)","Directorate of School Education,")</f>
        <v>SPSR Nellore (Dt.)</v>
      </c>
      <c r="H5" s="388"/>
      <c r="I5" s="388"/>
      <c r="J5" s="388"/>
    </row>
    <row r="6" spans="1:11" ht="15" customHeight="1">
      <c r="A6" s="389" t="str">
        <f>IF(MAIN!F42="Dy. Educational Officer",CONCATENATE(MAIN!F44,","),CONCATENATE(MAIN!F45,", ",MAIN!H45,","))</f>
        <v>MPP, Dagadarthi,</v>
      </c>
      <c r="B6" s="389"/>
      <c r="C6" s="389"/>
      <c r="D6" s="389"/>
      <c r="E6" s="389"/>
      <c r="F6" s="389"/>
      <c r="G6" s="388" t="str">
        <f>IF(MAIN!H26&lt;=50000,"Andhra Pradesh","Khairathabad,")</f>
        <v>Andhra Pradesh</v>
      </c>
      <c r="H6" s="388"/>
      <c r="I6" s="388"/>
      <c r="J6" s="388"/>
    </row>
    <row r="7" spans="1:11" ht="15" customHeight="1">
      <c r="A7" s="390" t="str">
        <f>IF(MAIN!F42="Dy. Educational Officer",CONCATENATE(MAIN!F16," (Dt.)."), CONCATENATE(MAIN!F15," Mandal",", ",MAIN!F16," (Dt.)","."))</f>
        <v>Dagadarthi Mandal, SPSR Nellore (Dt.).</v>
      </c>
      <c r="B7" s="390"/>
      <c r="C7" s="390"/>
      <c r="D7" s="390"/>
      <c r="E7" s="390"/>
      <c r="F7" s="390"/>
      <c r="G7" s="388" t="str">
        <f>IF(MAIN!H26&lt;=50000," ","Hyderabad  A.P.")</f>
        <v xml:space="preserve"> </v>
      </c>
      <c r="H7" s="388"/>
      <c r="I7" s="388"/>
      <c r="J7" s="388"/>
    </row>
    <row r="8" spans="1:11" ht="15" customHeight="1">
      <c r="A8" s="260"/>
      <c r="B8" s="260"/>
      <c r="C8" s="260"/>
      <c r="D8" s="260"/>
      <c r="E8" s="216"/>
      <c r="F8" s="216"/>
      <c r="G8" s="259"/>
      <c r="H8" s="259"/>
      <c r="I8" s="259"/>
      <c r="J8" s="259"/>
    </row>
    <row r="9" spans="1:11" ht="15" customHeight="1">
      <c r="A9" s="205" t="s">
        <v>44</v>
      </c>
      <c r="B9" s="205"/>
      <c r="C9" s="205"/>
      <c r="D9" s="205"/>
      <c r="E9" s="210"/>
      <c r="F9" s="205"/>
    </row>
    <row r="10" spans="1:11" ht="15" customHeight="1">
      <c r="A10" s="205"/>
      <c r="B10" s="205"/>
      <c r="C10" s="387"/>
      <c r="D10" s="387"/>
      <c r="E10" s="387"/>
      <c r="F10" s="387"/>
      <c r="G10" s="387"/>
      <c r="H10" s="387"/>
      <c r="I10" s="387"/>
      <c r="J10" s="387"/>
    </row>
    <row r="11" spans="1:11" ht="18" customHeight="1">
      <c r="A11" s="205"/>
      <c r="B11" s="208" t="s">
        <v>46</v>
      </c>
      <c r="C11" s="393" t="str">
        <f>CONCATENATE(IF(MAIN!F14="ZPPH School","Secondary Education",IF(MAIN!F14="Govt.High School","Secondary Education","Primary Education"))," - ",MAIN!F45,", ",MAIN!H45,", ",MAIN!F16," (Dt.) - ","Reimbursement of Medical Expenses of ",IF(MAIN!F17="Dependent",CONCATENATE(MAIN!F18," ",MAIN!G18,", ",IF(MAIN!F19="Mother"," M/o ",IF(MAIN!F19="Father"," F/o ",IF(MAIN!F19="Son"," S/o ",IF(MAIN!F19="Daughter"," D/o ",IF(MAIN!F19="Wife"," W/o ",IF(MAIN!F19="Husband"," H/o ",IF(MAIN!F19="Legal Heir"," G/o ","")))))))),""),MAIN!F4," ",,MAIN!G4,", ","Retired ",MAIN!F6,", ",MAIN!F14,", ",MAIN!K14,", ",MAIN!F15," Mandal",", ",MAIN!F16," (Dt.)"," for Rs. ",MAIN!H26," /-"," - Sanction Request - Reg.")</f>
        <v>Primary Education - MPP, Dagadarthi, SPSR Nellore (Dt.) - Reimbursement of Medical Expenses of Smt. V.Suneetha,  W/o Sri. V.RAVI KUMAR, Retired SEC. GR. TEACHER, MPPP School, Pedaputhedu (H/W), Dagadarthi Mandal, SPSR Nellore (Dt.) for Rs. 26000 /- - Sanction Request - Reg.</v>
      </c>
      <c r="D11" s="393"/>
      <c r="E11" s="393"/>
      <c r="F11" s="393"/>
      <c r="G11" s="393"/>
      <c r="H11" s="393"/>
      <c r="I11" s="393"/>
      <c r="J11" s="393"/>
    </row>
    <row r="12" spans="1:11" ht="18" customHeight="1">
      <c r="A12" s="205"/>
      <c r="B12" s="205" t="s">
        <v>47</v>
      </c>
      <c r="C12" s="393"/>
      <c r="D12" s="393"/>
      <c r="E12" s="393"/>
      <c r="F12" s="393"/>
      <c r="G12" s="393"/>
      <c r="H12" s="393"/>
      <c r="I12" s="393"/>
      <c r="J12" s="393"/>
    </row>
    <row r="13" spans="1:11" ht="18" customHeight="1">
      <c r="A13" s="205"/>
      <c r="B13" s="205"/>
      <c r="C13" s="393"/>
      <c r="D13" s="393"/>
      <c r="E13" s="393"/>
      <c r="F13" s="393"/>
      <c r="G13" s="393"/>
      <c r="H13" s="393"/>
      <c r="I13" s="393"/>
      <c r="J13" s="393"/>
    </row>
    <row r="14" spans="1:11" ht="18" customHeight="1">
      <c r="A14" s="205"/>
      <c r="B14" s="205"/>
      <c r="C14" s="393"/>
      <c r="D14" s="393"/>
      <c r="E14" s="393"/>
      <c r="F14" s="393"/>
      <c r="G14" s="393"/>
      <c r="H14" s="393"/>
      <c r="I14" s="393"/>
      <c r="J14" s="393"/>
    </row>
    <row r="15" spans="1:11" ht="15" customHeight="1">
      <c r="A15" s="205"/>
      <c r="B15" s="205"/>
      <c r="C15" s="209"/>
      <c r="D15" s="209"/>
      <c r="E15" s="209"/>
      <c r="F15" s="209"/>
      <c r="G15" s="209"/>
      <c r="H15" s="209"/>
      <c r="I15" s="209"/>
      <c r="J15" s="209"/>
    </row>
    <row r="16" spans="1:11" ht="15" customHeight="1">
      <c r="A16" s="205"/>
      <c r="B16" s="211" t="s">
        <v>159</v>
      </c>
      <c r="C16" s="387" t="s">
        <v>160</v>
      </c>
      <c r="D16" s="387"/>
      <c r="E16" s="387"/>
      <c r="F16" s="387"/>
      <c r="G16" s="387"/>
      <c r="H16" s="387"/>
      <c r="I16" s="387"/>
      <c r="J16" s="387"/>
    </row>
    <row r="17" spans="1:18" ht="15" customHeight="1">
      <c r="A17" s="205"/>
      <c r="B17" s="211"/>
      <c r="C17" s="387" t="s">
        <v>161</v>
      </c>
      <c r="D17" s="387"/>
      <c r="E17" s="387"/>
      <c r="F17" s="387"/>
      <c r="G17" s="387"/>
      <c r="H17" s="387"/>
      <c r="I17" s="387"/>
      <c r="J17" s="387"/>
    </row>
    <row r="18" spans="1:18" ht="15" customHeight="1">
      <c r="A18" s="205"/>
      <c r="C18" s="394" t="s">
        <v>162</v>
      </c>
      <c r="D18" s="394"/>
      <c r="E18" s="394"/>
      <c r="F18" s="394"/>
      <c r="G18" s="394"/>
      <c r="H18" s="394"/>
      <c r="I18" s="394"/>
      <c r="J18" s="394"/>
      <c r="K18" s="89"/>
      <c r="L18" s="89"/>
      <c r="M18" s="89"/>
      <c r="N18" s="89"/>
      <c r="O18" s="89"/>
      <c r="P18" s="89"/>
      <c r="Q18" s="89"/>
      <c r="R18" s="89"/>
    </row>
    <row r="19" spans="1:18" ht="15" customHeight="1">
      <c r="A19" s="205"/>
      <c r="C19" s="394" t="s">
        <v>158</v>
      </c>
      <c r="D19" s="394"/>
      <c r="E19" s="394"/>
      <c r="F19" s="394"/>
      <c r="G19" s="394"/>
      <c r="H19" s="394"/>
      <c r="I19" s="394"/>
      <c r="J19" s="394"/>
      <c r="K19" s="89"/>
      <c r="L19" s="89"/>
      <c r="M19" s="89"/>
      <c r="N19" s="89"/>
      <c r="O19" s="89"/>
      <c r="P19" s="89"/>
      <c r="Q19" s="89"/>
      <c r="R19" s="89"/>
    </row>
    <row r="20" spans="1:18" ht="15" customHeight="1">
      <c r="A20" s="205"/>
      <c r="C20" s="394" t="s">
        <v>327</v>
      </c>
      <c r="D20" s="394"/>
      <c r="E20" s="394"/>
      <c r="F20" s="394"/>
      <c r="G20" s="394"/>
      <c r="H20" s="394"/>
      <c r="I20" s="394"/>
      <c r="J20" s="394"/>
      <c r="K20" s="89"/>
      <c r="L20" s="89"/>
      <c r="M20" s="89"/>
      <c r="N20" s="89"/>
      <c r="O20" s="89"/>
      <c r="P20" s="89"/>
      <c r="Q20" s="89"/>
      <c r="R20" s="89"/>
    </row>
    <row r="21" spans="1:18" ht="15" customHeight="1">
      <c r="A21" s="205"/>
      <c r="B21" s="205"/>
      <c r="C21" s="395" t="s">
        <v>328</v>
      </c>
      <c r="D21" s="395"/>
      <c r="E21" s="395"/>
      <c r="F21" s="395"/>
      <c r="G21" s="395"/>
      <c r="H21" s="395"/>
      <c r="I21" s="395"/>
      <c r="J21" s="395"/>
    </row>
    <row r="22" spans="1:18" ht="15" customHeight="1">
      <c r="A22" s="205"/>
      <c r="B22" s="205"/>
      <c r="C22" s="205"/>
      <c r="D22" s="205"/>
      <c r="E22" s="212"/>
      <c r="F22" s="212"/>
    </row>
    <row r="23" spans="1:18" ht="15" customHeight="1">
      <c r="A23" s="393" t="str">
        <f>IF(MAIN!F17="Dependent",CONCATENATE("          I Submit here with the Medical Reimbursement Claim of Rs. ",MAIN!H26,"/- ","( Inwords ",MAIN!AB20," ) ","Submitted by ",MAIN!F4," ",MAIN!G4,", ","Retired ",MAIN!F6,", ",MAIN!F14,", ",MAIN!K14,", ",MAIN!F15,"  Mandal, ",MAIN!F16," (Dt.) for favour of Sanction of Medical Reimbursement of the Medical Expenses incurred by ",IF(MAIN!F4="Sri.","him. ","her. "),IF(MAIN!F4="Sri.","His ","Her "),MAIN!F19," was admitted in ",MAIN!F20,", ",MAIN!F21," and underwent Treatment for ",MAIN!F24," in Emergency condition."),CONCATENATE("          I Submit here with the Medical Reimbursement Claim of Rs. ",MAIN!H26,"/- ","( Inwords ",MAIN!AB20," ) ","Submitted by ",MAIN!F4," ",MAIN!G4,", ","Retired ",MAIN!F6,", ",MAIN!F14,", ",MAIN!K14,", ",MAIN!F15,"  Mandal, ",MAIN!F16," (Dt.) for favour of Sanction of Medical Reimbursement of the Medical Expenses incurred by ",IF(MAIN!F4="Sri.","him. ","her. "),IF(MAIN!F4="Sri.","He ","She ")," was admitted in ",MAIN!F20,", ",MAIN!F21," and underwent Treatment for ",MAIN!F24," in Emergency condition."))</f>
        <v xml:space="preserve">          I Submit here with the Medical Reimbursement Claim of Rs. 26000/- ( Inwords      Twenty Six  Thousand   Rupees  ) Submitted by Sri. V.RAVI KUMAR, Retired SEC. GR. TEACHER, MPPP School, Pedaputhedu (H/W), Dagadarthi  Mandal, SPSR Nellore (Dt.) for favour of Sanction of Medical Reimbursement of the Medical Expenses incurred by him. His Wife was admitted in Bollineni Ramanaiah Memorial Hospitals Pvt. Ltd., Nellore and underwent Treatment for Malaria with Hypertention, old Asxiety Neurosis in Emergency condition.</v>
      </c>
      <c r="B23" s="393"/>
      <c r="C23" s="393"/>
      <c r="D23" s="393"/>
      <c r="E23" s="393"/>
      <c r="F23" s="393"/>
      <c r="G23" s="393"/>
      <c r="H23" s="393"/>
      <c r="I23" s="393"/>
      <c r="J23" s="393"/>
    </row>
    <row r="24" spans="1:18" ht="15" customHeight="1">
      <c r="A24" s="393"/>
      <c r="B24" s="393"/>
      <c r="C24" s="393"/>
      <c r="D24" s="393"/>
      <c r="E24" s="393"/>
      <c r="F24" s="393"/>
      <c r="G24" s="393"/>
      <c r="H24" s="393"/>
      <c r="I24" s="393"/>
      <c r="J24" s="393"/>
    </row>
    <row r="25" spans="1:18" ht="18" customHeight="1">
      <c r="A25" s="393"/>
      <c r="B25" s="393"/>
      <c r="C25" s="393"/>
      <c r="D25" s="393"/>
      <c r="E25" s="393"/>
      <c r="F25" s="393"/>
      <c r="G25" s="393"/>
      <c r="H25" s="393"/>
      <c r="I25" s="393"/>
      <c r="J25" s="393"/>
    </row>
    <row r="26" spans="1:18" ht="15" customHeight="1">
      <c r="A26" s="393"/>
      <c r="B26" s="393"/>
      <c r="C26" s="393"/>
      <c r="D26" s="393"/>
      <c r="E26" s="393"/>
      <c r="F26" s="393"/>
      <c r="G26" s="393"/>
      <c r="H26" s="393"/>
      <c r="I26" s="393"/>
      <c r="J26" s="393"/>
    </row>
    <row r="27" spans="1:18" ht="15" customHeight="1">
      <c r="A27" s="393"/>
      <c r="B27" s="393"/>
      <c r="C27" s="393"/>
      <c r="D27" s="393"/>
      <c r="E27" s="393"/>
      <c r="F27" s="393"/>
      <c r="G27" s="393"/>
      <c r="H27" s="393"/>
      <c r="I27" s="393"/>
      <c r="J27" s="393"/>
    </row>
    <row r="28" spans="1:18" ht="15" customHeight="1">
      <c r="A28" s="393"/>
      <c r="B28" s="393"/>
      <c r="C28" s="393"/>
      <c r="D28" s="393"/>
      <c r="E28" s="393"/>
      <c r="F28" s="393"/>
      <c r="G28" s="393"/>
      <c r="H28" s="393"/>
      <c r="I28" s="393"/>
      <c r="J28" s="393"/>
    </row>
    <row r="29" spans="1:18" ht="15" customHeight="1">
      <c r="A29" s="215"/>
      <c r="B29" s="215"/>
      <c r="C29" s="215"/>
      <c r="D29" s="215"/>
      <c r="E29" s="215"/>
      <c r="F29" s="215"/>
      <c r="G29" s="215"/>
      <c r="H29" s="215"/>
      <c r="I29" s="215"/>
      <c r="J29" s="215"/>
    </row>
    <row r="30" spans="1:18" ht="15" customHeight="1">
      <c r="A30" s="393" t="str">
        <f>CONCATENATE("          I Submit herewith the Representation of ",MAIN!F4," ",MAIN!G4,", ","Retired ",MAIN!F6,", ",MAIN!F14,", ",MAIN!K14,", ",MAIN!F15," Mandal "," ","with the following enclosures to accord sanction at your earliest convenience.")</f>
        <v xml:space="preserve">          I Submit herewith the Representation of Sri. V.RAVI KUMAR, Retired SEC. GR. TEACHER, MPPP School, Pedaputhedu (H/W), Dagadarthi Mandal  with the following enclosures to accord sanction at your earliest convenience.</v>
      </c>
      <c r="B30" s="393"/>
      <c r="C30" s="393"/>
      <c r="D30" s="393"/>
      <c r="E30" s="393"/>
      <c r="F30" s="393"/>
      <c r="G30" s="393"/>
      <c r="H30" s="393"/>
      <c r="I30" s="393"/>
      <c r="J30" s="393"/>
    </row>
    <row r="31" spans="1:18" ht="15" customHeight="1">
      <c r="A31" s="393"/>
      <c r="B31" s="393"/>
      <c r="C31" s="393"/>
      <c r="D31" s="393"/>
      <c r="E31" s="393"/>
      <c r="F31" s="393"/>
      <c r="G31" s="393"/>
      <c r="H31" s="393"/>
      <c r="I31" s="393"/>
      <c r="J31" s="393"/>
    </row>
    <row r="32" spans="1:18" ht="15" customHeight="1">
      <c r="A32" s="393"/>
      <c r="B32" s="393"/>
      <c r="C32" s="393"/>
      <c r="D32" s="393"/>
      <c r="E32" s="393"/>
      <c r="F32" s="393"/>
      <c r="G32" s="393"/>
      <c r="H32" s="393"/>
      <c r="I32" s="393"/>
      <c r="J32" s="393"/>
    </row>
    <row r="33" spans="1:11" ht="15" customHeight="1">
      <c r="A33" s="205"/>
      <c r="B33" s="205"/>
      <c r="C33" s="205"/>
      <c r="D33" s="205" t="s">
        <v>40</v>
      </c>
      <c r="E33" s="205"/>
      <c r="F33" s="205"/>
    </row>
    <row r="34" spans="1:11" ht="15" customHeight="1">
      <c r="A34" s="205"/>
      <c r="B34" s="205"/>
      <c r="C34" s="205"/>
      <c r="D34" s="205"/>
      <c r="E34" s="205"/>
      <c r="F34" s="205"/>
    </row>
    <row r="35" spans="1:11" ht="15" customHeight="1">
      <c r="A35" s="208" t="s">
        <v>45</v>
      </c>
      <c r="B35" s="205"/>
      <c r="C35" s="205"/>
      <c r="D35" s="205"/>
      <c r="E35" s="205"/>
      <c r="F35" s="205"/>
    </row>
    <row r="36" spans="1:11" ht="15" customHeight="1">
      <c r="A36" s="213" t="s">
        <v>320</v>
      </c>
      <c r="B36" s="213"/>
      <c r="C36" s="213"/>
      <c r="D36" s="213"/>
      <c r="E36" s="213"/>
      <c r="F36" s="213"/>
      <c r="G36" s="213"/>
      <c r="H36" s="213"/>
    </row>
    <row r="37" spans="1:11" ht="15" customHeight="1">
      <c r="A37" s="205" t="s">
        <v>321</v>
      </c>
      <c r="B37" s="205"/>
      <c r="C37" s="205"/>
      <c r="D37" s="205"/>
      <c r="E37" s="205"/>
      <c r="F37" s="205"/>
    </row>
    <row r="38" spans="1:11" ht="15" customHeight="1">
      <c r="A38" s="205" t="s">
        <v>322</v>
      </c>
      <c r="B38" s="205"/>
      <c r="C38" s="205"/>
      <c r="D38" s="205"/>
      <c r="E38" s="205"/>
      <c r="F38" s="205"/>
    </row>
    <row r="39" spans="1:11" ht="15" customHeight="1">
      <c r="A39" s="205" t="s">
        <v>323</v>
      </c>
      <c r="B39" s="205"/>
      <c r="C39" s="205"/>
      <c r="D39" s="205"/>
      <c r="E39" s="205"/>
      <c r="F39" s="205"/>
    </row>
    <row r="40" spans="1:11" ht="15" customHeight="1">
      <c r="A40" s="205" t="s">
        <v>324</v>
      </c>
      <c r="B40" s="205"/>
      <c r="C40" s="205"/>
      <c r="D40" s="205"/>
      <c r="E40" s="205"/>
      <c r="F40" s="205"/>
    </row>
    <row r="41" spans="1:11" ht="15" customHeight="1">
      <c r="A41" s="205" t="str">
        <f>IF(MAIN!F17="Dependent"," 6. Non Drawal &amp; Availment Certificates"," 6. Non Drawal Certificate")</f>
        <v xml:space="preserve"> 6. Non Drawal &amp; Availment Certificates</v>
      </c>
      <c r="C41" s="205"/>
      <c r="D41" s="205"/>
      <c r="E41" s="205"/>
      <c r="F41" s="205"/>
      <c r="G41" s="391" t="s">
        <v>48</v>
      </c>
      <c r="H41" s="391"/>
      <c r="I41" s="391"/>
      <c r="J41" s="391"/>
    </row>
    <row r="42" spans="1:11" ht="15" customHeight="1">
      <c r="A42" s="205" t="str">
        <f>IF(MAIN!F17="Dependent"," 7. Dependent Certificate"," 7. Availment Certificate" )</f>
        <v xml:space="preserve"> 7. Dependent Certificate</v>
      </c>
      <c r="B42" s="205"/>
      <c r="C42" s="205"/>
      <c r="D42" s="205"/>
      <c r="E42" s="205"/>
      <c r="F42" s="205"/>
    </row>
    <row r="43" spans="1:11" ht="15" customHeight="1">
      <c r="A43" s="205" t="s">
        <v>325</v>
      </c>
      <c r="B43" s="205"/>
      <c r="C43" s="205"/>
      <c r="D43" s="205"/>
      <c r="E43" s="205"/>
      <c r="F43" s="205"/>
    </row>
    <row r="44" spans="1:11" ht="15" customHeight="1">
      <c r="A44" s="205" t="s">
        <v>326</v>
      </c>
      <c r="B44" s="205"/>
      <c r="C44" s="205"/>
      <c r="D44" s="205"/>
      <c r="E44" s="205"/>
      <c r="F44" s="205"/>
    </row>
    <row r="45" spans="1:11" ht="15" customHeight="1">
      <c r="A45" s="183" t="s">
        <v>319</v>
      </c>
      <c r="B45" s="205"/>
      <c r="C45" s="205"/>
      <c r="D45" s="205"/>
      <c r="E45" s="205"/>
      <c r="F45" s="205"/>
      <c r="G45" s="392" t="str">
        <f>MAIN!F42</f>
        <v>Mandal Educational Officer</v>
      </c>
      <c r="H45" s="392"/>
      <c r="I45" s="392"/>
      <c r="J45" s="392"/>
    </row>
    <row r="46" spans="1:11" ht="15" customHeight="1">
      <c r="A46" s="205" t="str">
        <f>IF(MAIN!F23="No","11. Emergency Certificate","11. Essentiality Certificate")</f>
        <v>11. Emergency Certificate</v>
      </c>
      <c r="B46" s="205"/>
      <c r="C46" s="205"/>
      <c r="D46" s="205"/>
      <c r="E46" s="205"/>
      <c r="F46" s="205"/>
      <c r="G46" s="392" t="str">
        <f>IF(MAIN!F42="Dy. Educational Officer",MAIN!F44,CONCATENATE(MAIN!F45,", ",MAIN!H45))</f>
        <v>MPP, Dagadarthi</v>
      </c>
      <c r="H46" s="392"/>
      <c r="I46" s="392"/>
      <c r="J46" s="392"/>
      <c r="K46" s="214"/>
    </row>
    <row r="47" spans="1:11" ht="15" customHeight="1">
      <c r="A47" s="205" t="str">
        <f>IF(MAIN!F23="No","12. Essentiality Certificate","12. Discharge Summary")</f>
        <v>12. Essentiality Certificate</v>
      </c>
      <c r="B47" s="205"/>
      <c r="C47" s="205"/>
      <c r="D47" s="205"/>
      <c r="E47" s="205"/>
      <c r="F47" s="205"/>
    </row>
    <row r="48" spans="1:11" ht="15" customHeight="1">
      <c r="A48" s="205" t="str">
        <f>IF(MAIN!F23="No","13. Discharge Summary","13. Medical Bills")</f>
        <v>13. Discharge Summary</v>
      </c>
    </row>
    <row r="49" spans="1:1" ht="15" customHeight="1">
      <c r="A49" s="205" t="str">
        <f>IF(MAIN!F23="No","14. Medical Bills","")</f>
        <v>14. Medical Bills</v>
      </c>
    </row>
  </sheetData>
  <sheetProtection password="92A3" sheet="1" objects="1" scenarios="1" selectLockedCells="1"/>
  <mergeCells count="23">
    <mergeCell ref="G45:J45"/>
    <mergeCell ref="G46:J46"/>
    <mergeCell ref="G41:J41"/>
    <mergeCell ref="A30:J32"/>
    <mergeCell ref="G7:J7"/>
    <mergeCell ref="C18:J18"/>
    <mergeCell ref="C19:J19"/>
    <mergeCell ref="C16:J16"/>
    <mergeCell ref="C17:J17"/>
    <mergeCell ref="A23:J28"/>
    <mergeCell ref="C21:J21"/>
    <mergeCell ref="C11:J14"/>
    <mergeCell ref="C20:J20"/>
    <mergeCell ref="A1:C1"/>
    <mergeCell ref="G4:J4"/>
    <mergeCell ref="G5:J5"/>
    <mergeCell ref="G6:J6"/>
    <mergeCell ref="C10:J10"/>
    <mergeCell ref="A4:F4"/>
    <mergeCell ref="A5:E5"/>
    <mergeCell ref="A6:F6"/>
    <mergeCell ref="A7:F7"/>
    <mergeCell ref="I1:J1"/>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sheetPr>
    <tabColor theme="8" tint="-0.499984740745262"/>
  </sheetPr>
  <dimension ref="A1:M45"/>
  <sheetViews>
    <sheetView workbookViewId="0"/>
  </sheetViews>
  <sheetFormatPr defaultRowHeight="18" customHeight="1"/>
  <cols>
    <col min="1" max="1" width="6" style="206" customWidth="1"/>
    <col min="2" max="2" width="7.85546875" style="206" customWidth="1"/>
    <col min="3" max="3" width="8.5703125" style="206" customWidth="1"/>
    <col min="4" max="4" width="13.7109375" style="206" customWidth="1"/>
    <col min="5" max="5" width="4.85546875" style="206" customWidth="1"/>
    <col min="6" max="6" width="5.5703125" style="206" customWidth="1"/>
    <col min="7" max="7" width="5.42578125" style="206" customWidth="1"/>
    <col min="8" max="9" width="9.7109375" style="206" customWidth="1"/>
    <col min="10" max="10" width="8.7109375" style="206" customWidth="1"/>
    <col min="11" max="11" width="8" style="206" customWidth="1"/>
    <col min="12" max="16384" width="9.140625" style="206"/>
  </cols>
  <sheetData>
    <row r="1" spans="1:12" ht="18" customHeight="1">
      <c r="A1" s="205"/>
      <c r="B1" s="205"/>
      <c r="C1" s="205"/>
      <c r="D1" s="205"/>
      <c r="G1" s="205"/>
      <c r="I1" s="399" t="str">
        <f>CONCATENATE("Date : ",MAIN!F46)</f>
        <v>Date : 24.09.2010</v>
      </c>
      <c r="J1" s="399"/>
      <c r="K1" s="399"/>
    </row>
    <row r="2" spans="1:12" ht="18" customHeight="1">
      <c r="A2" s="205"/>
      <c r="B2" s="205"/>
      <c r="C2" s="205"/>
      <c r="D2" s="205"/>
      <c r="E2" s="205"/>
      <c r="F2" s="205"/>
      <c r="G2" s="205"/>
    </row>
    <row r="3" spans="1:12" ht="18" customHeight="1">
      <c r="A3" s="208" t="s">
        <v>31</v>
      </c>
      <c r="B3" s="208"/>
      <c r="C3" s="208"/>
      <c r="E3" s="208"/>
      <c r="F3" s="208"/>
      <c r="G3" s="208"/>
      <c r="H3" s="208" t="s">
        <v>32</v>
      </c>
    </row>
    <row r="4" spans="1:12" ht="18" customHeight="1">
      <c r="A4" s="397" t="str">
        <f>CONCATENATE(MAIN!F4," ",MAIN!G4)</f>
        <v>Sri. V.RAVI KUMAR</v>
      </c>
      <c r="B4" s="397"/>
      <c r="C4" s="397"/>
      <c r="D4" s="397"/>
      <c r="E4" s="397"/>
      <c r="F4" s="397"/>
      <c r="G4" s="397"/>
      <c r="H4" s="388" t="str">
        <f>IF(MAIN!H26&lt;=50000,"The District Educational Officer,","The Commissioner,")</f>
        <v>The District Educational Officer,</v>
      </c>
      <c r="I4" s="388"/>
      <c r="J4" s="388"/>
      <c r="K4" s="388"/>
    </row>
    <row r="5" spans="1:12" ht="18" customHeight="1">
      <c r="A5" s="397" t="str">
        <f>CONCATENATE("Retired ",MAIN!F6,", ")</f>
        <v xml:space="preserve">Retired SEC. GR. TEACHER, </v>
      </c>
      <c r="B5" s="397"/>
      <c r="C5" s="397"/>
      <c r="D5" s="397"/>
      <c r="E5" s="397"/>
      <c r="F5" s="397"/>
      <c r="G5" s="397"/>
      <c r="H5" s="388" t="str">
        <f>IF(MAIN!H26&lt;=50000,MAIN!F16&amp;" (Dt.),","Directorate of School Education,")</f>
        <v>SPSR Nellore (Dt.),</v>
      </c>
      <c r="I5" s="388"/>
      <c r="J5" s="388"/>
      <c r="K5" s="388"/>
    </row>
    <row r="6" spans="1:12" ht="18" customHeight="1">
      <c r="A6" s="397" t="str">
        <f>CONCATENATE(MAIN!F14,", ",MAIN!K14,",")</f>
        <v>MPPP School, Pedaputhedu (H/W),</v>
      </c>
      <c r="B6" s="397"/>
      <c r="C6" s="397"/>
      <c r="D6" s="397"/>
      <c r="E6" s="397"/>
      <c r="F6" s="397"/>
      <c r="G6" s="397"/>
      <c r="H6" s="388" t="str">
        <f>IF(MAIN!H26&lt;=50000,"Andhra Pradesh.","Khairathabad,")</f>
        <v>Andhra Pradesh.</v>
      </c>
      <c r="I6" s="388"/>
      <c r="J6" s="388"/>
      <c r="K6" s="388"/>
    </row>
    <row r="7" spans="1:12" ht="18" customHeight="1">
      <c r="A7" s="390" t="str">
        <f>CONCATENATE(MAIN!F15," Mandal",", ",MAIN!F16," (Dt.)",".")</f>
        <v>Dagadarthi Mandal, SPSR Nellore (Dt.).</v>
      </c>
      <c r="B7" s="390"/>
      <c r="C7" s="390"/>
      <c r="D7" s="390"/>
      <c r="E7" s="390"/>
      <c r="F7" s="390"/>
      <c r="G7" s="390"/>
      <c r="H7" s="388" t="str">
        <f>IF(MAIN!H26&lt;=50000," ","Hyderabad  A.P.")</f>
        <v xml:space="preserve"> </v>
      </c>
      <c r="I7" s="388"/>
      <c r="J7" s="388"/>
      <c r="K7" s="388"/>
    </row>
    <row r="8" spans="1:12" ht="12.75" customHeight="1">
      <c r="A8" s="216"/>
      <c r="B8" s="216"/>
      <c r="C8" s="216"/>
      <c r="D8" s="216"/>
      <c r="E8" s="216"/>
      <c r="F8" s="216"/>
      <c r="G8" s="216"/>
      <c r="H8" s="259"/>
      <c r="I8" s="259"/>
      <c r="J8" s="259"/>
      <c r="K8" s="259"/>
    </row>
    <row r="9" spans="1:12" ht="18" customHeight="1">
      <c r="A9" s="398" t="str">
        <f>IF(MAIN!F42="Dy. Educational Officer",CONCATENATE("THROUGH The ",MAIN!F42,", ",MAIN!F44,"."),CONCATENATE("THROUGH The  ", MAIN!F42,", ",MAIN!F45,", ",MAIN!H45,"."))</f>
        <v>THROUGH The  Mandal Educational Officer, MPP, Dagadarthi.</v>
      </c>
      <c r="B9" s="398"/>
      <c r="C9" s="398"/>
      <c r="D9" s="398"/>
      <c r="E9" s="398"/>
      <c r="F9" s="398"/>
      <c r="G9" s="398"/>
      <c r="H9" s="398"/>
      <c r="I9" s="398"/>
      <c r="J9" s="398"/>
      <c r="K9" s="398"/>
    </row>
    <row r="10" spans="1:12" ht="12.75" customHeight="1">
      <c r="A10" s="205"/>
      <c r="B10" s="205"/>
      <c r="C10" s="205"/>
      <c r="D10" s="205"/>
      <c r="E10" s="205"/>
      <c r="F10" s="205"/>
      <c r="G10" s="205"/>
    </row>
    <row r="11" spans="1:12" ht="17.25" customHeight="1">
      <c r="A11" s="216" t="s">
        <v>38</v>
      </c>
      <c r="B11" s="205"/>
      <c r="C11" s="205"/>
      <c r="D11" s="205"/>
      <c r="E11" s="205"/>
      <c r="F11" s="205"/>
      <c r="G11" s="205"/>
    </row>
    <row r="12" spans="1:12" ht="12.75" customHeight="1">
      <c r="A12" s="205"/>
      <c r="B12" s="205"/>
      <c r="C12" s="205"/>
      <c r="D12" s="205"/>
      <c r="E12" s="205"/>
      <c r="F12" s="205"/>
      <c r="G12" s="205"/>
    </row>
    <row r="13" spans="1:12" ht="18" customHeight="1">
      <c r="A13" s="205"/>
      <c r="B13" s="208" t="s">
        <v>46</v>
      </c>
      <c r="C13" s="393" t="str">
        <f>CONCATENATE(IF(MAIN!F14="ZPPH School","Secondary Education",IF(MAIN!F14="Govt.High School","Secondary Education","Primary Education"))," - ",MAIN!F45,", ",MAIN!H45,", ",MAIN!F16," (Dt.) - ",IF(MAIN!F17="Dependent",CONCATENATE(MAIN!F18," ",MAIN!G18,", ",IF(MAIN!F19="Mother"," M/o ",IF(MAIN!F19="Father"," F/o ",IF(MAIN!F19="Son"," S/o ",IF(MAIN!F19="Daughter"," D/o ",IF(MAIN!F19="Wife"," W/o ",IF(MAIN!F19="Husband"," H/o ",IF(MAIN!F19="Legal Heir"," G/o ","")))))))),""),MAIN!F4," ",,MAIN!G4,", ","Retired ",MAIN!F6,", ",MAIN!F14,", ",MAIN!K14,", ",MAIN!F15," Mandal",", ",MAIN!F16," (Dt.)"," Treatment for ",MAIN!F24," - Sanction Medical Reimbursement Requested - Regarding.")</f>
        <v>Primary Education - MPP, Dagadarthi, SPSR Nellore (Dt.) - Smt. V.Suneetha,  W/o Sri. V.RAVI KUMAR, Retired SEC. GR. TEACHER, MPPP School, Pedaputhedu (H/W), Dagadarthi Mandal, SPSR Nellore (Dt.) Treatment for Malaria with Hypertention, old Asxiety Neurosis - Sanction Medical Reimbursement Requested - Regarding.</v>
      </c>
      <c r="D13" s="393"/>
      <c r="E13" s="393"/>
      <c r="F13" s="393"/>
      <c r="G13" s="393"/>
      <c r="H13" s="393"/>
      <c r="I13" s="393"/>
      <c r="J13" s="393"/>
      <c r="K13" s="393"/>
    </row>
    <row r="14" spans="1:12" ht="15.75" customHeight="1">
      <c r="A14" s="205"/>
      <c r="B14" s="205" t="s">
        <v>39</v>
      </c>
      <c r="C14" s="393"/>
      <c r="D14" s="393"/>
      <c r="E14" s="393"/>
      <c r="F14" s="393"/>
      <c r="G14" s="393"/>
      <c r="H14" s="393"/>
      <c r="I14" s="393"/>
      <c r="J14" s="393"/>
      <c r="K14" s="393"/>
    </row>
    <row r="15" spans="1:12" ht="13.5" customHeight="1">
      <c r="A15" s="205"/>
      <c r="B15" s="205"/>
      <c r="C15" s="393"/>
      <c r="D15" s="393"/>
      <c r="E15" s="393"/>
      <c r="F15" s="393"/>
      <c r="G15" s="393"/>
      <c r="H15" s="393"/>
      <c r="I15" s="393"/>
      <c r="J15" s="393"/>
      <c r="K15" s="393"/>
      <c r="L15" s="37"/>
    </row>
    <row r="16" spans="1:12" ht="16.5" customHeight="1">
      <c r="A16" s="205"/>
      <c r="B16" s="205"/>
      <c r="C16" s="393"/>
      <c r="D16" s="393"/>
      <c r="E16" s="393"/>
      <c r="F16" s="393"/>
      <c r="G16" s="393"/>
      <c r="H16" s="393"/>
      <c r="I16" s="393"/>
      <c r="J16" s="393"/>
      <c r="K16" s="393"/>
    </row>
    <row r="17" spans="1:11" ht="15" customHeight="1">
      <c r="A17" s="205"/>
      <c r="B17" s="205"/>
      <c r="C17" s="393"/>
      <c r="D17" s="393"/>
      <c r="E17" s="393"/>
      <c r="F17" s="393"/>
      <c r="G17" s="393"/>
      <c r="H17" s="393"/>
      <c r="I17" s="393"/>
      <c r="J17" s="393"/>
      <c r="K17" s="393"/>
    </row>
    <row r="18" spans="1:11" ht="14.25" customHeight="1">
      <c r="A18" s="207"/>
      <c r="B18" s="207"/>
      <c r="C18" s="207"/>
      <c r="D18" s="207"/>
      <c r="E18" s="207"/>
      <c r="F18" s="207"/>
      <c r="G18" s="207"/>
      <c r="H18" s="207"/>
      <c r="I18" s="207"/>
      <c r="J18" s="207"/>
      <c r="K18" s="207"/>
    </row>
    <row r="19" spans="1:11" ht="18" customHeight="1">
      <c r="A19" s="393" t="str">
        <f>CONCATENATE("              I am Worked as ",MAIN!F6,", ",MAIN!F14,", ",MAIN!K14,", ",MAIN!F15," Mandal",", ",MAIN!F16," (Dt.)."," and Retired in the Same ",IF(MAIN!F6="MANDAL EDU. OFFICER","Office ","School "),"on ",MAIN!F7,"."," On Emergency basis due to ",MAIN!F24,".",IF(MAIN!F17="Dependent",CONCATENATE(" My ",MAIN!F19)," I ")," was Admitted in  ", MAIN!F20,", ", MAIN!F21,".")</f>
        <v xml:space="preserve">              I am Worked as SEC. GR. TEACHER, MPPP School, Pedaputhedu (H/W), Dagadarthi Mandal, SPSR Nellore (Dt.). and Retired in the Same School on 30.10.2010. On Emergency basis due to Malaria with Hypertention, old Asxiety Neurosis. My Wife was Admitted in  Bollineni Ramanaiah Memorial Hospitals Pvt. Ltd., Nellore.</v>
      </c>
      <c r="B19" s="393"/>
      <c r="C19" s="393"/>
      <c r="D19" s="393"/>
      <c r="E19" s="393"/>
      <c r="F19" s="393"/>
      <c r="G19" s="393"/>
      <c r="H19" s="393"/>
      <c r="I19" s="393"/>
      <c r="J19" s="393"/>
      <c r="K19" s="393"/>
    </row>
    <row r="20" spans="1:11" ht="18" customHeight="1">
      <c r="A20" s="393"/>
      <c r="B20" s="393"/>
      <c r="C20" s="393"/>
      <c r="D20" s="393"/>
      <c r="E20" s="393"/>
      <c r="F20" s="393"/>
      <c r="G20" s="393"/>
      <c r="H20" s="393"/>
      <c r="I20" s="393"/>
      <c r="J20" s="393"/>
      <c r="K20" s="393"/>
    </row>
    <row r="21" spans="1:11" ht="12" customHeight="1">
      <c r="A21" s="393"/>
      <c r="B21" s="393"/>
      <c r="C21" s="393"/>
      <c r="D21" s="393"/>
      <c r="E21" s="393"/>
      <c r="F21" s="393"/>
      <c r="G21" s="393"/>
      <c r="H21" s="393"/>
      <c r="I21" s="393"/>
      <c r="J21" s="393"/>
      <c r="K21" s="393"/>
    </row>
    <row r="22" spans="1:11" ht="13.5" customHeight="1">
      <c r="A22" s="393"/>
      <c r="B22" s="393"/>
      <c r="C22" s="393"/>
      <c r="D22" s="393"/>
      <c r="E22" s="393"/>
      <c r="F22" s="393"/>
      <c r="G22" s="393"/>
      <c r="H22" s="393"/>
      <c r="I22" s="393"/>
      <c r="J22" s="393"/>
      <c r="K22" s="393"/>
    </row>
    <row r="23" spans="1:11" ht="7.5" customHeight="1">
      <c r="A23" s="217"/>
      <c r="B23" s="217"/>
      <c r="C23" s="217"/>
      <c r="D23" s="217"/>
      <c r="E23" s="217"/>
      <c r="F23" s="217"/>
      <c r="G23" s="217"/>
      <c r="H23" s="217"/>
      <c r="I23" s="217"/>
      <c r="J23" s="217"/>
      <c r="K23" s="217"/>
    </row>
    <row r="24" spans="1:11" ht="19.5" customHeight="1">
      <c r="A24" s="393" t="str">
        <f>CONCATENATE("             Treatment was done from ",MAIN!H25," to ",MAIN!K25,". ",IF(MAIN!F17="Dependent",IF(MAIN!F18="Sri.","He has","She has"),"I have")," been under gone Treatment at ",MAIN!F20,", ",MAIN!F21," ","and that Service of Treatment for which the Expenditure is Rs. ",MAIN!H26,"  /- ","( Inwords ",MAIN!AB20," )")</f>
        <v xml:space="preserve">             Treatment was done from 17.07.2010 to 20.07.2010. She has been under gone Treatment at Bollineni Ramanaiah Memorial Hospitals Pvt. Ltd., Nellore and that Service of Treatment for which the Expenditure is Rs. 26000  /- ( Inwords      Twenty Six  Thousand   Rupees  )</v>
      </c>
      <c r="B24" s="393"/>
      <c r="C24" s="393"/>
      <c r="D24" s="393"/>
      <c r="E24" s="393"/>
      <c r="F24" s="393"/>
      <c r="G24" s="393"/>
      <c r="H24" s="393"/>
      <c r="I24" s="393"/>
      <c r="J24" s="393"/>
      <c r="K24" s="393"/>
    </row>
    <row r="25" spans="1:11" ht="19.5" customHeight="1">
      <c r="A25" s="393"/>
      <c r="B25" s="393"/>
      <c r="C25" s="393"/>
      <c r="D25" s="393"/>
      <c r="E25" s="393"/>
      <c r="F25" s="393"/>
      <c r="G25" s="393"/>
      <c r="H25" s="393"/>
      <c r="I25" s="393"/>
      <c r="J25" s="393"/>
      <c r="K25" s="393"/>
    </row>
    <row r="26" spans="1:11" ht="19.5" customHeight="1">
      <c r="A26" s="393"/>
      <c r="B26" s="393"/>
      <c r="C26" s="393"/>
      <c r="D26" s="393"/>
      <c r="E26" s="393"/>
      <c r="F26" s="393"/>
      <c r="G26" s="393"/>
      <c r="H26" s="393"/>
      <c r="I26" s="393"/>
      <c r="J26" s="393"/>
      <c r="K26" s="393"/>
    </row>
    <row r="27" spans="1:11" ht="8.25" customHeight="1">
      <c r="A27" s="218"/>
      <c r="B27" s="218"/>
      <c r="C27" s="218"/>
      <c r="D27" s="218"/>
      <c r="E27" s="218"/>
      <c r="F27" s="218"/>
      <c r="G27" s="218"/>
      <c r="H27" s="218"/>
      <c r="I27" s="218"/>
      <c r="J27" s="218"/>
      <c r="K27" s="218"/>
    </row>
    <row r="28" spans="1:11" ht="18" customHeight="1">
      <c r="A28" s="205"/>
      <c r="B28" s="205" t="s">
        <v>290</v>
      </c>
      <c r="C28" s="205"/>
      <c r="D28" s="205"/>
      <c r="E28" s="205"/>
      <c r="F28" s="205"/>
      <c r="G28" s="205"/>
    </row>
    <row r="29" spans="1:11" ht="18" customHeight="1">
      <c r="A29" s="205" t="s">
        <v>120</v>
      </c>
      <c r="B29" s="205"/>
      <c r="C29" s="205"/>
      <c r="D29" s="205"/>
      <c r="E29" s="205"/>
      <c r="F29" s="205"/>
      <c r="G29" s="205"/>
    </row>
    <row r="30" spans="1:11" ht="18.75" customHeight="1">
      <c r="A30" s="205"/>
      <c r="B30" s="205"/>
      <c r="C30" s="205"/>
      <c r="D30" s="391" t="s">
        <v>40</v>
      </c>
      <c r="E30" s="391"/>
      <c r="F30" s="391"/>
      <c r="G30" s="391"/>
    </row>
    <row r="31" spans="1:11" ht="15.75" customHeight="1">
      <c r="A31" s="205"/>
      <c r="B31" s="205"/>
      <c r="C31" s="205"/>
      <c r="D31" s="205"/>
      <c r="E31" s="205"/>
      <c r="F31" s="205"/>
      <c r="G31" s="205"/>
    </row>
    <row r="32" spans="1:11" ht="18" customHeight="1">
      <c r="A32" s="208" t="s">
        <v>45</v>
      </c>
      <c r="B32" s="205"/>
      <c r="C32" s="205"/>
      <c r="D32" s="205"/>
      <c r="E32" s="205"/>
      <c r="F32" s="391" t="s">
        <v>41</v>
      </c>
      <c r="G32" s="391"/>
      <c r="H32" s="391"/>
      <c r="I32" s="391"/>
      <c r="J32" s="391"/>
      <c r="K32" s="391"/>
    </row>
    <row r="33" spans="1:13" ht="18" customHeight="1">
      <c r="A33" s="205" t="s">
        <v>329</v>
      </c>
      <c r="B33" s="205"/>
      <c r="C33" s="205"/>
      <c r="D33" s="205"/>
      <c r="E33" s="205"/>
      <c r="F33" s="205"/>
      <c r="G33" s="205"/>
    </row>
    <row r="34" spans="1:13" ht="18" customHeight="1">
      <c r="A34" s="205" t="s">
        <v>330</v>
      </c>
      <c r="B34" s="205"/>
      <c r="C34" s="205"/>
      <c r="D34" s="205"/>
      <c r="E34" s="205"/>
      <c r="F34" s="205"/>
      <c r="G34" s="205"/>
      <c r="K34" s="248"/>
    </row>
    <row r="35" spans="1:13" ht="18" customHeight="1">
      <c r="A35" s="205" t="s">
        <v>331</v>
      </c>
      <c r="B35" s="205"/>
      <c r="C35" s="205"/>
      <c r="D35" s="205"/>
      <c r="E35" s="205"/>
      <c r="F35" s="396" t="str">
        <f>CONCATENATE("( ",MAIN!G4," )")</f>
        <v>( V.RAVI KUMAR )</v>
      </c>
      <c r="G35" s="396"/>
      <c r="H35" s="396"/>
      <c r="I35" s="396"/>
      <c r="J35" s="396"/>
      <c r="K35" s="396"/>
    </row>
    <row r="36" spans="1:13" ht="17.25" customHeight="1">
      <c r="A36" s="205" t="s">
        <v>332</v>
      </c>
      <c r="B36" s="205"/>
      <c r="C36" s="205"/>
      <c r="F36" s="400" t="str">
        <f>CONCATENATE("Retired ",MAIN!F6,", ",MAIN!F14)</f>
        <v>Retired SEC. GR. TEACHER, MPPP School</v>
      </c>
      <c r="G36" s="400"/>
      <c r="H36" s="400"/>
      <c r="I36" s="400"/>
      <c r="J36" s="400"/>
      <c r="K36" s="400"/>
      <c r="L36" s="215"/>
      <c r="M36" s="215"/>
    </row>
    <row r="37" spans="1:13" ht="18" customHeight="1">
      <c r="A37" s="205" t="str">
        <f>IF(MAIN!F17="Dependent"," 5. Non Drawal &amp; Availment Certificates"," 5. Non Drawal Certificate")</f>
        <v xml:space="preserve"> 5. Non Drawal &amp; Availment Certificates</v>
      </c>
      <c r="B37" s="205"/>
      <c r="C37" s="205"/>
      <c r="F37" s="396" t="str">
        <f>CONCATENATE(MAIN!K14,", ",MAIN!F15," Mandal",". ")</f>
        <v xml:space="preserve">Pedaputhedu (H/W), Dagadarthi Mandal. </v>
      </c>
      <c r="G37" s="396"/>
      <c r="H37" s="396"/>
      <c r="I37" s="396"/>
      <c r="J37" s="396"/>
      <c r="K37" s="396"/>
    </row>
    <row r="38" spans="1:13" ht="18" customHeight="1">
      <c r="A38" s="205" t="str">
        <f>IF(MAIN!F17="Dependent"," 6. Dependent Certificate"," 6. Availment Certificate" )</f>
        <v xml:space="preserve"> 6. Dependent Certificate</v>
      </c>
      <c r="B38" s="205"/>
      <c r="C38" s="205"/>
    </row>
    <row r="39" spans="1:13" ht="18" customHeight="1">
      <c r="A39" s="205" t="s">
        <v>333</v>
      </c>
      <c r="B39" s="205"/>
      <c r="C39" s="205"/>
    </row>
    <row r="40" spans="1:13" ht="18" customHeight="1">
      <c r="A40" s="205" t="s">
        <v>334</v>
      </c>
      <c r="B40" s="205"/>
      <c r="C40" s="205"/>
    </row>
    <row r="41" spans="1:13" ht="18" customHeight="1">
      <c r="A41" s="183" t="s">
        <v>335</v>
      </c>
      <c r="B41" s="205"/>
      <c r="C41" s="205"/>
    </row>
    <row r="42" spans="1:13" ht="18" customHeight="1">
      <c r="A42" s="205" t="str">
        <f>IF(MAIN!F23="No","10. Emergency Certificate","10. Essentiality Certificate")</f>
        <v>10. Emergency Certificate</v>
      </c>
      <c r="B42" s="205"/>
      <c r="C42" s="205"/>
    </row>
    <row r="43" spans="1:13" ht="18" customHeight="1">
      <c r="A43" s="205" t="str">
        <f>IF(MAIN!F23="No","11. Essentiality Certificate","11. Discharge Summary")</f>
        <v>11. Essentiality Certificate</v>
      </c>
      <c r="B43" s="205"/>
      <c r="C43" s="205"/>
    </row>
    <row r="44" spans="1:13" ht="18" customHeight="1">
      <c r="A44" s="205" t="str">
        <f>IF(MAIN!F23="No","12. Discharge Summary","12. Medical Bills")</f>
        <v>12. Discharge Summary</v>
      </c>
    </row>
    <row r="45" spans="1:13" ht="18" customHeight="1">
      <c r="A45" s="205" t="str">
        <f>IF(MAIN!F23="No","13. Medical Bills","")</f>
        <v>13. Medical Bills</v>
      </c>
    </row>
  </sheetData>
  <sheetProtection password="92A3" sheet="1" objects="1" scenarios="1" selectLockedCells="1"/>
  <mergeCells count="18">
    <mergeCell ref="I1:K1"/>
    <mergeCell ref="F35:K35"/>
    <mergeCell ref="F36:K36"/>
    <mergeCell ref="F37:K37"/>
    <mergeCell ref="F32:K32"/>
    <mergeCell ref="D30:G30"/>
    <mergeCell ref="A24:K26"/>
    <mergeCell ref="H4:K4"/>
    <mergeCell ref="H5:K5"/>
    <mergeCell ref="H6:K6"/>
    <mergeCell ref="H7:K7"/>
    <mergeCell ref="C13:K17"/>
    <mergeCell ref="A4:G4"/>
    <mergeCell ref="A5:G5"/>
    <mergeCell ref="A6:G6"/>
    <mergeCell ref="A19:K22"/>
    <mergeCell ref="A7:G7"/>
    <mergeCell ref="A9:K9"/>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sheetPr>
    <tabColor theme="7" tint="-0.499984740745262"/>
  </sheetPr>
  <dimension ref="A1:J46"/>
  <sheetViews>
    <sheetView workbookViewId="0">
      <selection activeCell="A3" sqref="A3"/>
    </sheetView>
  </sheetViews>
  <sheetFormatPr defaultRowHeight="15"/>
  <cols>
    <col min="1" max="1" width="3.5703125" style="1" customWidth="1"/>
    <col min="2" max="2" width="35.42578125" style="1" customWidth="1"/>
    <col min="3" max="3" width="2.7109375" style="1" customWidth="1"/>
    <col min="4" max="4" width="6.42578125" style="1" customWidth="1"/>
    <col min="5" max="5" width="6.140625" style="1" customWidth="1"/>
    <col min="6" max="6" width="6.7109375" style="1" customWidth="1"/>
    <col min="7" max="7" width="6.28515625" style="1" customWidth="1"/>
    <col min="8" max="8" width="6.7109375" style="1" customWidth="1"/>
    <col min="9" max="9" width="7.140625" style="1" customWidth="1"/>
    <col min="10" max="10" width="7.7109375" style="1" customWidth="1"/>
    <col min="11" max="16384" width="9.140625" style="1"/>
  </cols>
  <sheetData>
    <row r="1" spans="1:10" ht="21" customHeight="1">
      <c r="A1" s="439" t="s">
        <v>49</v>
      </c>
      <c r="B1" s="439"/>
      <c r="C1" s="439"/>
      <c r="D1" s="439"/>
      <c r="E1" s="439"/>
      <c r="F1" s="439"/>
      <c r="G1" s="439"/>
      <c r="H1" s="439"/>
      <c r="I1" s="439"/>
      <c r="J1" s="439"/>
    </row>
    <row r="2" spans="1:10" ht="27" customHeight="1">
      <c r="A2" s="438" t="s">
        <v>50</v>
      </c>
      <c r="B2" s="438"/>
      <c r="C2" s="438"/>
      <c r="D2" s="438"/>
      <c r="E2" s="438"/>
      <c r="F2" s="438"/>
      <c r="G2" s="438"/>
      <c r="H2" s="438"/>
      <c r="I2" s="438"/>
      <c r="J2" s="438"/>
    </row>
    <row r="3" spans="1:10" ht="12" customHeight="1" thickBot="1">
      <c r="A3" s="8"/>
      <c r="B3" s="8"/>
      <c r="C3" s="8"/>
      <c r="D3" s="8"/>
      <c r="E3" s="8"/>
      <c r="F3" s="8"/>
      <c r="G3" s="8"/>
      <c r="H3" s="8"/>
      <c r="I3" s="8"/>
      <c r="J3" s="8"/>
    </row>
    <row r="4" spans="1:10" ht="15" customHeight="1">
      <c r="A4" s="443">
        <v>1</v>
      </c>
      <c r="B4" s="444" t="s">
        <v>51</v>
      </c>
      <c r="C4" s="442" t="s">
        <v>19</v>
      </c>
      <c r="D4" s="445" t="str">
        <f>MAIN!G4</f>
        <v>V.RAVI KUMAR</v>
      </c>
      <c r="E4" s="446"/>
      <c r="F4" s="446"/>
      <c r="G4" s="446"/>
      <c r="H4" s="446"/>
      <c r="I4" s="446"/>
      <c r="J4" s="447"/>
    </row>
    <row r="5" spans="1:10" ht="15.75" customHeight="1">
      <c r="A5" s="408"/>
      <c r="B5" s="410"/>
      <c r="C5" s="418"/>
      <c r="D5" s="419" t="str">
        <f>CONCATENATE("RETIRED ",MAIN!F6)</f>
        <v>RETIRED SEC. GR. TEACHER</v>
      </c>
      <c r="E5" s="420"/>
      <c r="F5" s="420"/>
      <c r="G5" s="420"/>
      <c r="H5" s="420"/>
      <c r="I5" s="420"/>
      <c r="J5" s="421"/>
    </row>
    <row r="6" spans="1:10" ht="16.5" customHeight="1">
      <c r="A6" s="407">
        <v>2</v>
      </c>
      <c r="B6" s="415" t="s">
        <v>52</v>
      </c>
      <c r="C6" s="418" t="s">
        <v>19</v>
      </c>
      <c r="D6" s="404" t="str">
        <f>CONCATENATE(MAIN!F14,", ",MAIN!K14)</f>
        <v>MPPP School, Pedaputhedu (H/W)</v>
      </c>
      <c r="E6" s="405"/>
      <c r="F6" s="405"/>
      <c r="G6" s="405"/>
      <c r="H6" s="405"/>
      <c r="I6" s="405"/>
      <c r="J6" s="406"/>
    </row>
    <row r="7" spans="1:10" ht="19.5" customHeight="1">
      <c r="A7" s="408"/>
      <c r="B7" s="417"/>
      <c r="C7" s="418"/>
      <c r="D7" s="429" t="str">
        <f>CONCATENATE(MAIN!F15," ","Mandal",", ",MAIN!F16," (Dt.)")</f>
        <v>Dagadarthi Mandal, SPSR Nellore (Dt.)</v>
      </c>
      <c r="E7" s="430"/>
      <c r="F7" s="430"/>
      <c r="G7" s="430"/>
      <c r="H7" s="430"/>
      <c r="I7" s="430"/>
      <c r="J7" s="431"/>
    </row>
    <row r="8" spans="1:10" ht="20.25" customHeight="1">
      <c r="A8" s="407">
        <v>3</v>
      </c>
      <c r="B8" s="440" t="s">
        <v>53</v>
      </c>
      <c r="C8" s="418" t="s">
        <v>19</v>
      </c>
      <c r="D8" s="14" t="s">
        <v>64</v>
      </c>
      <c r="E8" s="15" t="s">
        <v>66</v>
      </c>
      <c r="F8" s="15" t="s">
        <v>68</v>
      </c>
      <c r="G8" s="15" t="s">
        <v>67</v>
      </c>
      <c r="H8" s="15" t="s">
        <v>69</v>
      </c>
      <c r="I8" s="36" t="s">
        <v>70</v>
      </c>
      <c r="J8" s="29" t="s">
        <v>65</v>
      </c>
    </row>
    <row r="9" spans="1:10" ht="20.25" customHeight="1">
      <c r="A9" s="408"/>
      <c r="B9" s="441"/>
      <c r="C9" s="418"/>
      <c r="D9" s="19">
        <f>MAIN!F34</f>
        <v>12910</v>
      </c>
      <c r="E9" s="20">
        <f>MAIN!F35</f>
        <v>0</v>
      </c>
      <c r="F9" s="20">
        <f>MAIN!F36</f>
        <v>2100</v>
      </c>
      <c r="G9" s="20">
        <f>MAIN!F37</f>
        <v>1291</v>
      </c>
      <c r="H9" s="20">
        <f>MAIN!F38</f>
        <v>100</v>
      </c>
      <c r="I9" s="20">
        <f>MAIN!F39</f>
        <v>0</v>
      </c>
      <c r="J9" s="38">
        <f>SUM(D9:I9)</f>
        <v>16401</v>
      </c>
    </row>
    <row r="10" spans="1:10" ht="14.25" customHeight="1">
      <c r="A10" s="407">
        <v>4</v>
      </c>
      <c r="B10" s="415" t="s">
        <v>54</v>
      </c>
      <c r="C10" s="418" t="s">
        <v>19</v>
      </c>
      <c r="D10" s="404" t="str">
        <f>CONCATENATE(MAIN!F14,", ",MAIN!K14)</f>
        <v>MPPP School, Pedaputhedu (H/W)</v>
      </c>
      <c r="E10" s="405"/>
      <c r="F10" s="405"/>
      <c r="G10" s="405"/>
      <c r="H10" s="405"/>
      <c r="I10" s="405"/>
      <c r="J10" s="406"/>
    </row>
    <row r="11" spans="1:10" ht="19.5" customHeight="1">
      <c r="A11" s="408"/>
      <c r="B11" s="417"/>
      <c r="C11" s="418"/>
      <c r="D11" s="419" t="str">
        <f>CONCATENATE(MAIN!F15,"  ","Mandal",", ",MAIN!F16," (Dt.)")</f>
        <v>Dagadarthi  Mandal, SPSR Nellore (Dt.)</v>
      </c>
      <c r="E11" s="420"/>
      <c r="F11" s="420"/>
      <c r="G11" s="420"/>
      <c r="H11" s="420"/>
      <c r="I11" s="420"/>
      <c r="J11" s="421"/>
    </row>
    <row r="12" spans="1:10" ht="14.25" customHeight="1">
      <c r="A12" s="407">
        <v>5</v>
      </c>
      <c r="B12" s="415" t="s">
        <v>55</v>
      </c>
      <c r="C12" s="418" t="s">
        <v>19</v>
      </c>
      <c r="D12" s="404" t="str">
        <f>CONCATENATE("H.NO.",MAIN!F29,", ",MAIN!F30)</f>
        <v>H.NO.B2-85, Vidya Sadanam Street</v>
      </c>
      <c r="E12" s="405"/>
      <c r="F12" s="405"/>
      <c r="G12" s="405"/>
      <c r="H12" s="405"/>
      <c r="I12" s="405"/>
      <c r="J12" s="406"/>
    </row>
    <row r="13" spans="1:10" ht="16.5" customHeight="1">
      <c r="A13" s="414"/>
      <c r="B13" s="416"/>
      <c r="C13" s="418"/>
      <c r="D13" s="429" t="str">
        <f>CONCATENATE(MAIN!F31," (Vil&amp;Po)",", ",MAIN!K29," Mandal")</f>
        <v>Buchireddypalem (Vil&amp;Po), Buchireddypalem Mandal</v>
      </c>
      <c r="E13" s="430"/>
      <c r="F13" s="430"/>
      <c r="G13" s="430"/>
      <c r="H13" s="430"/>
      <c r="I13" s="430"/>
      <c r="J13" s="431"/>
    </row>
    <row r="14" spans="1:10" ht="15" customHeight="1">
      <c r="A14" s="408"/>
      <c r="B14" s="417"/>
      <c r="C14" s="418"/>
      <c r="D14" s="429" t="str">
        <f>CONCATENATE(MAIN!K30," (Dt.)",", ","A.P. PIN :",MAIN!K31)</f>
        <v>SPSR Nellore (Dt.), A.P. PIN :524305</v>
      </c>
      <c r="E14" s="430"/>
      <c r="F14" s="430"/>
      <c r="G14" s="430"/>
      <c r="H14" s="430"/>
      <c r="I14" s="430"/>
      <c r="J14" s="431"/>
    </row>
    <row r="15" spans="1:10" ht="27" customHeight="1">
      <c r="A15" s="407">
        <v>6</v>
      </c>
      <c r="B15" s="409" t="s">
        <v>56</v>
      </c>
      <c r="C15" s="424" t="s">
        <v>19</v>
      </c>
      <c r="D15" s="404" t="str">
        <f>IF(MAIN!F17="Dependent",CONCATENATE(MAIN!F18," ",MAIN!G18,", ",MAIN!F19)," Self")</f>
        <v>Smt. V.Suneetha, Wife</v>
      </c>
      <c r="E15" s="405"/>
      <c r="F15" s="405"/>
      <c r="G15" s="405"/>
      <c r="H15" s="405"/>
      <c r="I15" s="405"/>
      <c r="J15" s="406"/>
    </row>
    <row r="16" spans="1:10" ht="17.25" customHeight="1">
      <c r="A16" s="408"/>
      <c r="B16" s="410"/>
      <c r="C16" s="425"/>
      <c r="D16" s="411" t="str">
        <f>IF(MAIN!K19&lt;=18,CONCATENATE("Age : ",MAIN!K19," Years"),"")</f>
        <v/>
      </c>
      <c r="E16" s="412"/>
      <c r="F16" s="412"/>
      <c r="G16" s="412"/>
      <c r="H16" s="412"/>
      <c r="I16" s="412"/>
      <c r="J16" s="413"/>
    </row>
    <row r="17" spans="1:10" ht="27.75" customHeight="1">
      <c r="A17" s="31">
        <v>7</v>
      </c>
      <c r="B17" s="10" t="s">
        <v>57</v>
      </c>
      <c r="C17" s="90" t="s">
        <v>19</v>
      </c>
      <c r="D17" s="401" t="str">
        <f>CONCATENATE(MAIN!F20,", ",MAIN!F21)</f>
        <v>Bollineni Ramanaiah Memorial Hospitals Pvt. Ltd., Nellore</v>
      </c>
      <c r="E17" s="402"/>
      <c r="F17" s="402"/>
      <c r="G17" s="402"/>
      <c r="H17" s="402"/>
      <c r="I17" s="402"/>
      <c r="J17" s="403"/>
    </row>
    <row r="18" spans="1:10" ht="17.25" customHeight="1">
      <c r="A18" s="407">
        <v>8</v>
      </c>
      <c r="B18" s="409" t="s">
        <v>58</v>
      </c>
      <c r="C18" s="426" t="s">
        <v>19</v>
      </c>
      <c r="D18" s="404" t="str">
        <f>MAIN!F24</f>
        <v>Malaria with Hypertention, old Asxiety Neurosis</v>
      </c>
      <c r="E18" s="405"/>
      <c r="F18" s="405"/>
      <c r="G18" s="405"/>
      <c r="H18" s="405"/>
      <c r="I18" s="405"/>
      <c r="J18" s="406"/>
    </row>
    <row r="19" spans="1:10" ht="15.75" customHeight="1">
      <c r="A19" s="414"/>
      <c r="B19" s="435"/>
      <c r="C19" s="427"/>
      <c r="D19" s="429"/>
      <c r="E19" s="430"/>
      <c r="F19" s="430"/>
      <c r="G19" s="430"/>
      <c r="H19" s="430"/>
      <c r="I19" s="430"/>
      <c r="J19" s="431"/>
    </row>
    <row r="20" spans="1:10" ht="15.75" customHeight="1">
      <c r="A20" s="408"/>
      <c r="B20" s="410"/>
      <c r="C20" s="428"/>
      <c r="D20" s="12" t="s">
        <v>59</v>
      </c>
      <c r="E20" s="422" t="str">
        <f>CONCATENATE(MAIN!H25)</f>
        <v>17.07.2010</v>
      </c>
      <c r="F20" s="422"/>
      <c r="G20" s="422"/>
      <c r="H20" s="13" t="s">
        <v>60</v>
      </c>
      <c r="I20" s="422" t="str">
        <f>CONCATENATE(MAIN!K25)</f>
        <v>20.07.2010</v>
      </c>
      <c r="J20" s="423"/>
    </row>
    <row r="21" spans="1:10" ht="25.5" customHeight="1">
      <c r="A21" s="407">
        <v>9</v>
      </c>
      <c r="B21" s="415" t="s">
        <v>61</v>
      </c>
      <c r="C21" s="418" t="s">
        <v>19</v>
      </c>
      <c r="D21" s="404" t="str">
        <f>CONCATENATE("Rs.  ",MAIN!H26," / -")</f>
        <v>Rs.  26000 / -</v>
      </c>
      <c r="E21" s="405"/>
      <c r="F21" s="405"/>
      <c r="G21" s="405"/>
      <c r="H21" s="405"/>
      <c r="I21" s="405"/>
      <c r="J21" s="406"/>
    </row>
    <row r="22" spans="1:10" ht="15" customHeight="1">
      <c r="A22" s="414"/>
      <c r="B22" s="416"/>
      <c r="C22" s="418"/>
      <c r="D22" s="429"/>
      <c r="E22" s="430"/>
      <c r="F22" s="430"/>
      <c r="G22" s="430"/>
      <c r="H22" s="430"/>
      <c r="I22" s="430"/>
      <c r="J22" s="431"/>
    </row>
    <row r="23" spans="1:10" ht="51.75" customHeight="1">
      <c r="A23" s="408"/>
      <c r="B23" s="417"/>
      <c r="C23" s="418"/>
      <c r="D23" s="419" t="s">
        <v>73</v>
      </c>
      <c r="E23" s="420"/>
      <c r="F23" s="420"/>
      <c r="G23" s="420"/>
      <c r="H23" s="420"/>
      <c r="I23" s="420"/>
      <c r="J23" s="421"/>
    </row>
    <row r="24" spans="1:10" ht="18" customHeight="1">
      <c r="A24" s="203">
        <v>10</v>
      </c>
      <c r="B24" s="204" t="s">
        <v>62</v>
      </c>
      <c r="C24" s="202" t="s">
        <v>19</v>
      </c>
      <c r="D24" s="401" t="str">
        <f>CONCATENATE("Rs. ",MAIN!H26," / -")</f>
        <v>Rs. 26000 / -</v>
      </c>
      <c r="E24" s="402"/>
      <c r="F24" s="402"/>
      <c r="G24" s="402"/>
      <c r="H24" s="402"/>
      <c r="I24" s="402"/>
      <c r="J24" s="403"/>
    </row>
    <row r="25" spans="1:10" ht="13.5" customHeight="1">
      <c r="A25" s="407">
        <v>11</v>
      </c>
      <c r="B25" s="409" t="s">
        <v>63</v>
      </c>
      <c r="C25" s="418" t="s">
        <v>19</v>
      </c>
      <c r="D25" s="37" t="s">
        <v>79</v>
      </c>
      <c r="F25" s="37"/>
      <c r="G25" s="37"/>
      <c r="H25" s="37"/>
      <c r="I25" s="37"/>
      <c r="J25" s="32"/>
    </row>
    <row r="26" spans="1:10" ht="13.5" customHeight="1">
      <c r="A26" s="414"/>
      <c r="B26" s="435"/>
      <c r="C26" s="418"/>
      <c r="D26" s="11" t="s">
        <v>167</v>
      </c>
      <c r="F26" s="6"/>
      <c r="G26" s="6"/>
      <c r="H26" s="6"/>
      <c r="I26" s="6"/>
      <c r="J26" s="30"/>
    </row>
    <row r="27" spans="1:10" ht="13.5" customHeight="1">
      <c r="A27" s="414"/>
      <c r="B27" s="435"/>
      <c r="C27" s="418"/>
      <c r="D27" s="11" t="s">
        <v>80</v>
      </c>
      <c r="F27" s="6"/>
      <c r="G27" s="6"/>
      <c r="H27" s="6"/>
      <c r="I27" s="6"/>
      <c r="J27" s="30"/>
    </row>
    <row r="28" spans="1:10" ht="13.5" customHeight="1">
      <c r="A28" s="414"/>
      <c r="B28" s="435"/>
      <c r="C28" s="418"/>
      <c r="D28" s="11" t="str">
        <f>IF(MAIN!F17="Dependent","  4. Non Drawal &amp; Availment Certificates","  4. Non Drawal Certificate")</f>
        <v xml:space="preserve">  4. Non Drawal &amp; Availment Certificates</v>
      </c>
      <c r="F28" s="6"/>
      <c r="G28" s="6"/>
      <c r="H28" s="6"/>
      <c r="I28" s="6"/>
      <c r="J28" s="30"/>
    </row>
    <row r="29" spans="1:10" ht="13.5" customHeight="1">
      <c r="A29" s="414"/>
      <c r="B29" s="435"/>
      <c r="C29" s="418"/>
      <c r="D29" s="11" t="str">
        <f>IF(MAIN!F17="Dependent","  5. Dependent Certificate","  5. Availment Certificate" )</f>
        <v xml:space="preserve">  5. Dependent Certificate</v>
      </c>
      <c r="F29" s="6"/>
      <c r="G29" s="6"/>
      <c r="H29" s="6"/>
      <c r="I29" s="6"/>
      <c r="J29" s="30"/>
    </row>
    <row r="30" spans="1:10" ht="13.5" customHeight="1">
      <c r="A30" s="414"/>
      <c r="B30" s="435"/>
      <c r="C30" s="418"/>
      <c r="D30" s="11" t="s">
        <v>166</v>
      </c>
      <c r="F30" s="6"/>
      <c r="G30" s="6"/>
      <c r="H30" s="6"/>
      <c r="I30" s="6"/>
      <c r="J30" s="30"/>
    </row>
    <row r="31" spans="1:10" ht="13.5" customHeight="1">
      <c r="A31" s="414"/>
      <c r="B31" s="435"/>
      <c r="C31" s="418"/>
      <c r="D31" s="205" t="s">
        <v>300</v>
      </c>
      <c r="F31" s="6"/>
      <c r="G31" s="6"/>
      <c r="H31" s="6"/>
      <c r="I31" s="6"/>
      <c r="J31" s="30"/>
    </row>
    <row r="32" spans="1:10" ht="13.5" customHeight="1">
      <c r="A32" s="414"/>
      <c r="B32" s="435"/>
      <c r="C32" s="418"/>
      <c r="D32" s="183" t="s">
        <v>336</v>
      </c>
      <c r="F32" s="6"/>
      <c r="G32" s="6"/>
      <c r="H32" s="6"/>
      <c r="I32" s="6"/>
      <c r="J32" s="30"/>
    </row>
    <row r="33" spans="1:10" ht="13.5" customHeight="1">
      <c r="A33" s="414"/>
      <c r="B33" s="435"/>
      <c r="C33" s="418"/>
      <c r="D33" s="11" t="str">
        <f>IF(MAIN!F23="No","  9. Emergency Certificate","  9. Essentiality Certificate")</f>
        <v xml:space="preserve">  9. Emergency Certificate</v>
      </c>
      <c r="F33" s="6"/>
      <c r="G33" s="6"/>
      <c r="H33" s="6"/>
      <c r="I33" s="6"/>
      <c r="J33" s="30"/>
    </row>
    <row r="34" spans="1:10" ht="13.5" customHeight="1">
      <c r="A34" s="414"/>
      <c r="B34" s="435"/>
      <c r="C34" s="418"/>
      <c r="D34" s="11" t="str">
        <f>IF(MAIN!F23="No","10. Essentiality Certificate","10. Discharge Summary")</f>
        <v>10. Essentiality Certificate</v>
      </c>
      <c r="F34" s="6"/>
      <c r="G34" s="6"/>
      <c r="H34" s="6"/>
      <c r="I34" s="6"/>
      <c r="J34" s="30"/>
    </row>
    <row r="35" spans="1:10" ht="13.5" customHeight="1">
      <c r="A35" s="414"/>
      <c r="B35" s="435"/>
      <c r="C35" s="418"/>
      <c r="D35" s="11" t="str">
        <f>IF(MAIN!F23="No","11. Discharge Summary","11. Medical Bills")</f>
        <v>11. Discharge Summary</v>
      </c>
      <c r="F35" s="6"/>
      <c r="G35" s="6"/>
      <c r="H35" s="6"/>
      <c r="I35" s="6"/>
      <c r="J35" s="30"/>
    </row>
    <row r="36" spans="1:10" ht="13.5" customHeight="1" thickBot="1">
      <c r="A36" s="434"/>
      <c r="B36" s="436"/>
      <c r="C36" s="437"/>
      <c r="D36" s="33" t="str">
        <f>IF(MAIN!F23="No","12. Medical Bills","")</f>
        <v>12. Medical Bills</v>
      </c>
      <c r="E36" s="40"/>
      <c r="F36" s="34"/>
      <c r="G36" s="34"/>
      <c r="H36" s="34"/>
      <c r="I36" s="34"/>
      <c r="J36" s="35"/>
    </row>
    <row r="37" spans="1:10" ht="9" customHeight="1">
      <c r="A37" s="18"/>
      <c r="B37" s="21"/>
      <c r="C37" s="28"/>
      <c r="D37" s="6"/>
      <c r="E37" s="11"/>
      <c r="F37" s="6"/>
      <c r="G37" s="6"/>
      <c r="H37" s="6"/>
      <c r="I37" s="6"/>
      <c r="J37" s="6"/>
    </row>
    <row r="38" spans="1:10" ht="46.5" customHeight="1">
      <c r="A38" s="433" t="s">
        <v>78</v>
      </c>
      <c r="B38" s="433"/>
      <c r="C38" s="433"/>
      <c r="D38" s="433"/>
      <c r="E38" s="433"/>
      <c r="F38" s="433"/>
      <c r="G38" s="433"/>
      <c r="H38" s="433"/>
      <c r="I38" s="433"/>
      <c r="J38" s="433"/>
    </row>
    <row r="39" spans="1:10">
      <c r="A39" s="5"/>
      <c r="B39" s="6"/>
      <c r="C39" s="6"/>
      <c r="D39" s="6"/>
      <c r="E39" s="6"/>
      <c r="F39" s="6"/>
      <c r="G39" s="6"/>
      <c r="H39" s="6"/>
      <c r="I39" s="6"/>
      <c r="J39" s="6"/>
    </row>
    <row r="40" spans="1:10">
      <c r="A40" s="5"/>
      <c r="B40" s="6"/>
      <c r="C40" s="6"/>
      <c r="D40" s="6"/>
      <c r="E40" s="6"/>
      <c r="F40" s="6"/>
      <c r="G40" s="6"/>
      <c r="H40" s="6"/>
      <c r="I40" s="6"/>
      <c r="J40" s="6"/>
    </row>
    <row r="41" spans="1:10" ht="12" customHeight="1">
      <c r="A41" s="432" t="s">
        <v>132</v>
      </c>
      <c r="B41" s="432"/>
      <c r="C41" s="432"/>
      <c r="D41" s="6"/>
      <c r="E41" s="6"/>
      <c r="F41" s="432" t="s">
        <v>185</v>
      </c>
      <c r="G41" s="432"/>
      <c r="H41" s="432"/>
      <c r="I41" s="432"/>
      <c r="J41" s="6"/>
    </row>
    <row r="42" spans="1:10" ht="17.25" customHeight="1">
      <c r="A42" s="432"/>
      <c r="B42" s="432"/>
      <c r="C42" s="432"/>
      <c r="D42" s="7"/>
      <c r="E42" s="7"/>
      <c r="F42" s="432"/>
      <c r="G42" s="432"/>
      <c r="H42" s="432"/>
      <c r="I42" s="432"/>
      <c r="J42" s="7"/>
    </row>
    <row r="43" spans="1:10">
      <c r="A43" s="7"/>
      <c r="B43" s="7"/>
      <c r="C43" s="7"/>
      <c r="D43" s="7"/>
      <c r="E43" s="7"/>
      <c r="F43" s="7"/>
      <c r="G43" s="7"/>
      <c r="H43" s="7"/>
      <c r="I43" s="7"/>
      <c r="J43" s="7"/>
    </row>
    <row r="44" spans="1:10">
      <c r="A44" s="7"/>
      <c r="B44" s="81"/>
      <c r="C44" s="7"/>
      <c r="D44" s="7"/>
      <c r="E44" s="7"/>
      <c r="F44" s="7"/>
      <c r="G44" s="7"/>
      <c r="H44" s="7"/>
      <c r="I44" s="7"/>
      <c r="J44" s="7"/>
    </row>
    <row r="45" spans="1:10">
      <c r="A45" s="7"/>
      <c r="B45" s="7"/>
      <c r="C45" s="7"/>
      <c r="D45" s="7"/>
      <c r="E45" s="7"/>
      <c r="F45" s="7"/>
      <c r="G45" s="7"/>
      <c r="H45" s="7"/>
      <c r="I45" s="7"/>
      <c r="J45" s="7"/>
    </row>
    <row r="46" spans="1:10">
      <c r="A46" s="7"/>
      <c r="B46" s="7"/>
      <c r="C46" s="7"/>
      <c r="D46" s="7"/>
      <c r="E46" s="7"/>
      <c r="F46" s="7"/>
      <c r="G46" s="7"/>
      <c r="H46" s="7"/>
      <c r="I46" s="7"/>
      <c r="J46" s="7"/>
    </row>
  </sheetData>
  <sheetProtection password="92A3" sheet="1" objects="1" scenarios="1" selectLockedCells="1"/>
  <mergeCells count="50">
    <mergeCell ref="B18:B20"/>
    <mergeCell ref="A18:A20"/>
    <mergeCell ref="F41:I42"/>
    <mergeCell ref="A4:A5"/>
    <mergeCell ref="B4:B5"/>
    <mergeCell ref="B6:B7"/>
    <mergeCell ref="C12:C14"/>
    <mergeCell ref="D17:J17"/>
    <mergeCell ref="A12:A14"/>
    <mergeCell ref="B12:B14"/>
    <mergeCell ref="D11:J11"/>
    <mergeCell ref="D12:J12"/>
    <mergeCell ref="D13:J13"/>
    <mergeCell ref="D14:J14"/>
    <mergeCell ref="D15:J15"/>
    <mergeCell ref="D4:J4"/>
    <mergeCell ref="A2:J2"/>
    <mergeCell ref="A1:J1"/>
    <mergeCell ref="A10:A11"/>
    <mergeCell ref="B10:B11"/>
    <mergeCell ref="B8:B9"/>
    <mergeCell ref="A8:A9"/>
    <mergeCell ref="C4:C5"/>
    <mergeCell ref="D7:J7"/>
    <mergeCell ref="C8:C9"/>
    <mergeCell ref="C6:C7"/>
    <mergeCell ref="A6:A7"/>
    <mergeCell ref="D5:J5"/>
    <mergeCell ref="D6:J6"/>
    <mergeCell ref="A41:C42"/>
    <mergeCell ref="A38:J38"/>
    <mergeCell ref="A25:A36"/>
    <mergeCell ref="B25:B36"/>
    <mergeCell ref="C25:C36"/>
    <mergeCell ref="D24:J24"/>
    <mergeCell ref="D10:J10"/>
    <mergeCell ref="A15:A16"/>
    <mergeCell ref="B15:B16"/>
    <mergeCell ref="D16:J16"/>
    <mergeCell ref="A21:A23"/>
    <mergeCell ref="B21:B23"/>
    <mergeCell ref="C21:C23"/>
    <mergeCell ref="D23:J23"/>
    <mergeCell ref="C10:C11"/>
    <mergeCell ref="E20:G20"/>
    <mergeCell ref="I20:J20"/>
    <mergeCell ref="C15:C16"/>
    <mergeCell ref="C18:C20"/>
    <mergeCell ref="D18:J19"/>
    <mergeCell ref="D21:J22"/>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sheetPr>
    <tabColor theme="6" tint="-0.499984740745262"/>
  </sheetPr>
  <dimension ref="A1:J36"/>
  <sheetViews>
    <sheetView workbookViewId="0">
      <selection sqref="A1:J1"/>
    </sheetView>
  </sheetViews>
  <sheetFormatPr defaultRowHeight="15"/>
  <cols>
    <col min="1" max="1" width="2.7109375" customWidth="1"/>
    <col min="2" max="2" width="35.28515625" customWidth="1"/>
    <col min="3" max="3" width="2.5703125" customWidth="1"/>
    <col min="4" max="10" width="6.85546875" customWidth="1"/>
  </cols>
  <sheetData>
    <row r="1" spans="1:10" ht="64.5" customHeight="1">
      <c r="A1" s="439" t="s">
        <v>84</v>
      </c>
      <c r="B1" s="439"/>
      <c r="C1" s="439"/>
      <c r="D1" s="439"/>
      <c r="E1" s="439"/>
      <c r="F1" s="439"/>
      <c r="G1" s="439"/>
      <c r="H1" s="439"/>
      <c r="I1" s="439"/>
      <c r="J1" s="439"/>
    </row>
    <row r="2" spans="1:10" ht="50.25" customHeight="1" thickBot="1">
      <c r="A2" s="247"/>
      <c r="B2" s="247"/>
      <c r="C2" s="247"/>
      <c r="D2" s="247"/>
      <c r="E2" s="247"/>
      <c r="F2" s="247"/>
      <c r="G2" s="247"/>
      <c r="H2" s="247"/>
      <c r="I2" s="247"/>
      <c r="J2" s="247"/>
    </row>
    <row r="3" spans="1:10" ht="15.75" hidden="1" thickBot="1">
      <c r="A3" s="27"/>
      <c r="B3" s="27"/>
      <c r="C3" s="27"/>
      <c r="D3" s="27"/>
      <c r="E3" s="27"/>
      <c r="F3" s="27"/>
      <c r="G3" s="27"/>
      <c r="H3" s="27"/>
      <c r="I3" s="27"/>
      <c r="J3" s="27"/>
    </row>
    <row r="4" spans="1:10" ht="21.75" customHeight="1">
      <c r="A4" s="443">
        <v>1</v>
      </c>
      <c r="B4" s="444" t="s">
        <v>51</v>
      </c>
      <c r="C4" s="442" t="s">
        <v>19</v>
      </c>
      <c r="D4" s="445" t="str">
        <f>MAIN!G4</f>
        <v>V.RAVI KUMAR</v>
      </c>
      <c r="E4" s="446"/>
      <c r="F4" s="446"/>
      <c r="G4" s="446"/>
      <c r="H4" s="446"/>
      <c r="I4" s="446"/>
      <c r="J4" s="447"/>
    </row>
    <row r="5" spans="1:10" ht="21" customHeight="1">
      <c r="A5" s="408"/>
      <c r="B5" s="410"/>
      <c r="C5" s="418"/>
      <c r="D5" s="419" t="str">
        <f>CONCATENATE("RETIRED ",MAIN!F6)</f>
        <v>RETIRED SEC. GR. TEACHER</v>
      </c>
      <c r="E5" s="420"/>
      <c r="F5" s="420"/>
      <c r="G5" s="420"/>
      <c r="H5" s="420"/>
      <c r="I5" s="420"/>
      <c r="J5" s="421"/>
    </row>
    <row r="6" spans="1:10" ht="18" customHeight="1">
      <c r="A6" s="407">
        <v>2</v>
      </c>
      <c r="B6" s="415" t="s">
        <v>52</v>
      </c>
      <c r="C6" s="418" t="s">
        <v>19</v>
      </c>
      <c r="D6" s="404" t="str">
        <f>CONCATENATE(MAIN!F14,", ",MAIN!K14)</f>
        <v>MPPP School, Pedaputhedu (H/W)</v>
      </c>
      <c r="E6" s="405"/>
      <c r="F6" s="405"/>
      <c r="G6" s="405"/>
      <c r="H6" s="405"/>
      <c r="I6" s="405"/>
      <c r="J6" s="406"/>
    </row>
    <row r="7" spans="1:10" ht="18" customHeight="1">
      <c r="A7" s="408"/>
      <c r="B7" s="417"/>
      <c r="C7" s="418"/>
      <c r="D7" s="429" t="str">
        <f>CONCATENATE(MAIN!F15," ","Mandal",", ",MAIN!F16," (Dt.)")</f>
        <v>Dagadarthi Mandal, SPSR Nellore (Dt.)</v>
      </c>
      <c r="E7" s="430"/>
      <c r="F7" s="430"/>
      <c r="G7" s="430"/>
      <c r="H7" s="430"/>
      <c r="I7" s="430"/>
      <c r="J7" s="431"/>
    </row>
    <row r="8" spans="1:10" ht="18" customHeight="1">
      <c r="A8" s="407">
        <v>3</v>
      </c>
      <c r="B8" s="409" t="s">
        <v>42</v>
      </c>
      <c r="C8" s="418" t="s">
        <v>19</v>
      </c>
      <c r="D8" s="14" t="s">
        <v>64</v>
      </c>
      <c r="E8" s="15" t="s">
        <v>66</v>
      </c>
      <c r="F8" s="15" t="s">
        <v>68</v>
      </c>
      <c r="G8" s="15" t="s">
        <v>67</v>
      </c>
      <c r="H8" s="15" t="s">
        <v>69</v>
      </c>
      <c r="I8" s="36" t="s">
        <v>70</v>
      </c>
      <c r="J8" s="29" t="s">
        <v>65</v>
      </c>
    </row>
    <row r="9" spans="1:10" ht="18" customHeight="1">
      <c r="A9" s="408"/>
      <c r="B9" s="410"/>
      <c r="C9" s="418"/>
      <c r="D9" s="19">
        <f>MAIN!F34</f>
        <v>12910</v>
      </c>
      <c r="E9" s="20">
        <f>MAIN!F35</f>
        <v>0</v>
      </c>
      <c r="F9" s="20">
        <f>MAIN!F36</f>
        <v>2100</v>
      </c>
      <c r="G9" s="20">
        <f>MAIN!F37</f>
        <v>1291</v>
      </c>
      <c r="H9" s="20">
        <f>MAIN!F38</f>
        <v>100</v>
      </c>
      <c r="I9" s="20">
        <f>MAIN!F39</f>
        <v>0</v>
      </c>
      <c r="J9" s="38">
        <f>SUM(D9:I9)</f>
        <v>16401</v>
      </c>
    </row>
    <row r="10" spans="1:10" ht="18.75" customHeight="1">
      <c r="A10" s="407">
        <v>4</v>
      </c>
      <c r="B10" s="415" t="s">
        <v>54</v>
      </c>
      <c r="C10" s="418" t="s">
        <v>19</v>
      </c>
      <c r="D10" s="404" t="str">
        <f>CONCATENATE(MAIN!F14,", ",MAIN!K14)</f>
        <v>MPPP School, Pedaputhedu (H/W)</v>
      </c>
      <c r="E10" s="405"/>
      <c r="F10" s="405"/>
      <c r="G10" s="405"/>
      <c r="H10" s="405"/>
      <c r="I10" s="405"/>
      <c r="J10" s="406"/>
    </row>
    <row r="11" spans="1:10" ht="21.75" customHeight="1">
      <c r="A11" s="408"/>
      <c r="B11" s="417"/>
      <c r="C11" s="418"/>
      <c r="D11" s="419" t="str">
        <f>CONCATENATE(MAIN!F15,"  ","Mandal",", ",MAIN!F16," (Dt.)")</f>
        <v>Dagadarthi  Mandal, SPSR Nellore (Dt.)</v>
      </c>
      <c r="E11" s="420"/>
      <c r="F11" s="420"/>
      <c r="G11" s="420"/>
      <c r="H11" s="420"/>
      <c r="I11" s="420"/>
      <c r="J11" s="421"/>
    </row>
    <row r="12" spans="1:10" ht="18.75" customHeight="1">
      <c r="A12" s="407">
        <v>5</v>
      </c>
      <c r="B12" s="415" t="s">
        <v>81</v>
      </c>
      <c r="C12" s="418" t="s">
        <v>19</v>
      </c>
      <c r="D12" s="404" t="str">
        <f>CONCATENATE("H.NO.",MAIN!F29,", ",MAIN!F30)</f>
        <v>H.NO.B2-85, Vidya Sadanam Street</v>
      </c>
      <c r="E12" s="405"/>
      <c r="F12" s="405"/>
      <c r="G12" s="405"/>
      <c r="H12" s="405"/>
      <c r="I12" s="405"/>
      <c r="J12" s="406"/>
    </row>
    <row r="13" spans="1:10" ht="19.5" customHeight="1">
      <c r="A13" s="414"/>
      <c r="B13" s="416"/>
      <c r="C13" s="418"/>
      <c r="D13" s="456" t="str">
        <f>CONCATENATE(MAIN!F31," (Vil&amp;Po)",", ",MAIN!K29," Mandal")</f>
        <v>Buchireddypalem (Vil&amp;Po), Buchireddypalem Mandal</v>
      </c>
      <c r="E13" s="457"/>
      <c r="F13" s="457"/>
      <c r="G13" s="457"/>
      <c r="H13" s="457"/>
      <c r="I13" s="457"/>
      <c r="J13" s="458"/>
    </row>
    <row r="14" spans="1:10" ht="18" customHeight="1">
      <c r="A14" s="408"/>
      <c r="B14" s="417"/>
      <c r="C14" s="418"/>
      <c r="D14" s="419" t="str">
        <f>CONCATENATE(MAIN!K30," (Dt.)",", ","A.P. PIN :",MAIN!K31)</f>
        <v>SPSR Nellore (Dt.), A.P. PIN :524305</v>
      </c>
      <c r="E14" s="420"/>
      <c r="F14" s="420"/>
      <c r="G14" s="420"/>
      <c r="H14" s="420"/>
      <c r="I14" s="420"/>
      <c r="J14" s="421"/>
    </row>
    <row r="15" spans="1:10" ht="26.25" customHeight="1">
      <c r="A15" s="407">
        <v>6</v>
      </c>
      <c r="B15" s="440" t="s">
        <v>56</v>
      </c>
      <c r="C15" s="426" t="s">
        <v>19</v>
      </c>
      <c r="D15" s="452" t="str">
        <f>IF(MAIN!F17="Dependent",CONCATENATE(MAIN!F18," ",MAIN!G18,", ",MAIN!F19)," Self")</f>
        <v>Smt. V.Suneetha, Wife</v>
      </c>
      <c r="E15" s="453"/>
      <c r="F15" s="453"/>
      <c r="G15" s="453"/>
      <c r="H15" s="453"/>
      <c r="I15" s="453"/>
      <c r="J15" s="454"/>
    </row>
    <row r="16" spans="1:10" ht="19.5" customHeight="1">
      <c r="A16" s="414"/>
      <c r="B16" s="455"/>
      <c r="C16" s="428"/>
      <c r="D16" s="429" t="str">
        <f>IF(MAIN!K19&lt;=18,CONCATENATE("Age : ",MAIN!K19," Years"),"")</f>
        <v/>
      </c>
      <c r="E16" s="430"/>
      <c r="F16" s="430"/>
      <c r="G16" s="430"/>
      <c r="H16" s="430"/>
      <c r="I16" s="430"/>
      <c r="J16" s="431"/>
    </row>
    <row r="17" spans="1:10" ht="19.5" customHeight="1">
      <c r="A17" s="407">
        <v>7</v>
      </c>
      <c r="B17" s="409" t="s">
        <v>58</v>
      </c>
      <c r="C17" s="426" t="s">
        <v>19</v>
      </c>
      <c r="D17" s="404" t="str">
        <f>MAIN!F24</f>
        <v>Malaria with Hypertention, old Asxiety Neurosis</v>
      </c>
      <c r="E17" s="405"/>
      <c r="F17" s="405"/>
      <c r="G17" s="405"/>
      <c r="H17" s="405"/>
      <c r="I17" s="405"/>
      <c r="J17" s="406"/>
    </row>
    <row r="18" spans="1:10" ht="21" customHeight="1">
      <c r="A18" s="414"/>
      <c r="B18" s="435"/>
      <c r="C18" s="427"/>
      <c r="D18" s="419"/>
      <c r="E18" s="420"/>
      <c r="F18" s="420"/>
      <c r="G18" s="420"/>
      <c r="H18" s="420"/>
      <c r="I18" s="420"/>
      <c r="J18" s="421"/>
    </row>
    <row r="19" spans="1:10" ht="21" customHeight="1">
      <c r="A19" s="408"/>
      <c r="B19" s="410"/>
      <c r="C19" s="428"/>
      <c r="D19" s="13" t="s">
        <v>59</v>
      </c>
      <c r="E19" s="422" t="str">
        <f>CONCATENATE(MAIN!H25)</f>
        <v>17.07.2010</v>
      </c>
      <c r="F19" s="422"/>
      <c r="G19" s="422"/>
      <c r="H19" s="13" t="s">
        <v>60</v>
      </c>
      <c r="I19" s="422" t="str">
        <f>CONCATENATE(MAIN!K25)</f>
        <v>20.07.2010</v>
      </c>
      <c r="J19" s="423"/>
    </row>
    <row r="20" spans="1:10" ht="15" customHeight="1">
      <c r="A20" s="407">
        <v>8</v>
      </c>
      <c r="B20" s="415" t="s">
        <v>82</v>
      </c>
      <c r="C20" s="418" t="s">
        <v>19</v>
      </c>
      <c r="D20" s="404" t="str">
        <f>CONCATENATE("Rs.  ",MAIN!H26," / -")</f>
        <v>Rs.  26000 / -</v>
      </c>
      <c r="E20" s="405"/>
      <c r="F20" s="405"/>
      <c r="G20" s="405"/>
      <c r="H20" s="405"/>
      <c r="I20" s="405"/>
      <c r="J20" s="406"/>
    </row>
    <row r="21" spans="1:10" ht="15" customHeight="1">
      <c r="A21" s="414"/>
      <c r="B21" s="416"/>
      <c r="C21" s="418"/>
      <c r="D21" s="429"/>
      <c r="E21" s="430"/>
      <c r="F21" s="430"/>
      <c r="G21" s="430"/>
      <c r="H21" s="430"/>
      <c r="I21" s="430"/>
      <c r="J21" s="431"/>
    </row>
    <row r="22" spans="1:10" ht="31.5" customHeight="1">
      <c r="A22" s="408"/>
      <c r="B22" s="417"/>
      <c r="C22" s="418"/>
      <c r="D22" s="419" t="s">
        <v>73</v>
      </c>
      <c r="E22" s="420"/>
      <c r="F22" s="420"/>
      <c r="G22" s="420"/>
      <c r="H22" s="420"/>
      <c r="I22" s="420"/>
      <c r="J22" s="421"/>
    </row>
    <row r="23" spans="1:10" ht="18" customHeight="1">
      <c r="A23" s="407">
        <v>9</v>
      </c>
      <c r="B23" s="409" t="s">
        <v>62</v>
      </c>
      <c r="C23" s="418" t="s">
        <v>19</v>
      </c>
      <c r="D23" s="404" t="str">
        <f>CONCATENATE("Rs. ",MAIN!H26," / -")</f>
        <v>Rs. 26000 / -</v>
      </c>
      <c r="E23" s="405"/>
      <c r="F23" s="405"/>
      <c r="G23" s="405"/>
      <c r="H23" s="405"/>
      <c r="I23" s="405"/>
      <c r="J23" s="406"/>
    </row>
    <row r="24" spans="1:10" ht="24" customHeight="1" thickBot="1">
      <c r="A24" s="434"/>
      <c r="B24" s="436"/>
      <c r="C24" s="437"/>
      <c r="D24" s="449"/>
      <c r="E24" s="450"/>
      <c r="F24" s="450"/>
      <c r="G24" s="450"/>
      <c r="H24" s="450"/>
      <c r="I24" s="450"/>
      <c r="J24" s="451"/>
    </row>
    <row r="25" spans="1:10" ht="19.5" customHeight="1">
      <c r="A25" s="26"/>
      <c r="B25" s="6" t="s">
        <v>47</v>
      </c>
      <c r="C25" s="6"/>
      <c r="D25" s="6"/>
      <c r="E25" s="6"/>
      <c r="F25" s="6"/>
      <c r="G25" s="6"/>
      <c r="H25" s="6"/>
      <c r="I25" s="6"/>
      <c r="J25" s="6"/>
    </row>
    <row r="35" spans="1:10" ht="15" customHeight="1">
      <c r="A35" s="432" t="s">
        <v>132</v>
      </c>
      <c r="B35" s="432"/>
      <c r="C35" s="432"/>
      <c r="D35" s="448"/>
      <c r="E35" s="448"/>
      <c r="F35" s="432" t="s">
        <v>185</v>
      </c>
      <c r="G35" s="432"/>
      <c r="H35" s="432"/>
      <c r="I35" s="432"/>
      <c r="J35" s="6"/>
    </row>
    <row r="36" spans="1:10">
      <c r="A36" s="432"/>
      <c r="B36" s="432"/>
      <c r="C36" s="432"/>
      <c r="F36" s="432"/>
      <c r="G36" s="432"/>
      <c r="H36" s="432"/>
      <c r="I36" s="432"/>
    </row>
  </sheetData>
  <sheetProtection password="92A3" sheet="1" objects="1" scenarios="1"/>
  <mergeCells count="48">
    <mergeCell ref="D6:J6"/>
    <mergeCell ref="D7:J7"/>
    <mergeCell ref="B10:B11"/>
    <mergeCell ref="C10:C11"/>
    <mergeCell ref="D12:J12"/>
    <mergeCell ref="B8:B9"/>
    <mergeCell ref="C8:C9"/>
    <mergeCell ref="B12:B14"/>
    <mergeCell ref="C12:C14"/>
    <mergeCell ref="D13:J13"/>
    <mergeCell ref="D14:J14"/>
    <mergeCell ref="E19:G19"/>
    <mergeCell ref="I19:J19"/>
    <mergeCell ref="A1:J1"/>
    <mergeCell ref="A4:A5"/>
    <mergeCell ref="B4:B5"/>
    <mergeCell ref="C4:C5"/>
    <mergeCell ref="D4:J4"/>
    <mergeCell ref="D5:J5"/>
    <mergeCell ref="A6:A7"/>
    <mergeCell ref="B6:B7"/>
    <mergeCell ref="C6:C7"/>
    <mergeCell ref="A8:A9"/>
    <mergeCell ref="D11:J11"/>
    <mergeCell ref="A10:A11"/>
    <mergeCell ref="D10:J10"/>
    <mergeCell ref="D17:J18"/>
    <mergeCell ref="D15:J15"/>
    <mergeCell ref="D16:J16"/>
    <mergeCell ref="A15:A16"/>
    <mergeCell ref="B15:B16"/>
    <mergeCell ref="C15:C16"/>
    <mergeCell ref="A12:A14"/>
    <mergeCell ref="A35:C36"/>
    <mergeCell ref="D35:E35"/>
    <mergeCell ref="A20:A22"/>
    <mergeCell ref="B20:B22"/>
    <mergeCell ref="C20:C22"/>
    <mergeCell ref="D20:J21"/>
    <mergeCell ref="D22:J22"/>
    <mergeCell ref="A23:A24"/>
    <mergeCell ref="B23:B24"/>
    <mergeCell ref="C23:C24"/>
    <mergeCell ref="D23:J24"/>
    <mergeCell ref="F35:I36"/>
    <mergeCell ref="A17:A19"/>
    <mergeCell ref="B17:B19"/>
    <mergeCell ref="C17:C19"/>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sheetPr>
    <tabColor theme="5" tint="-0.499984740745262"/>
  </sheetPr>
  <dimension ref="A1:K46"/>
  <sheetViews>
    <sheetView workbookViewId="0">
      <selection sqref="A1:J1"/>
    </sheetView>
  </sheetViews>
  <sheetFormatPr defaultRowHeight="15"/>
  <cols>
    <col min="1" max="1" width="3.5703125" customWidth="1"/>
    <col min="2" max="2" width="34.140625" customWidth="1"/>
    <col min="3" max="3" width="2.140625" customWidth="1"/>
    <col min="4" max="11" width="7" customWidth="1"/>
  </cols>
  <sheetData>
    <row r="1" spans="1:11" ht="19.5" customHeight="1">
      <c r="A1" s="439" t="s">
        <v>75</v>
      </c>
      <c r="B1" s="439"/>
      <c r="C1" s="439"/>
      <c r="D1" s="439"/>
      <c r="E1" s="439"/>
      <c r="F1" s="439"/>
      <c r="G1" s="439"/>
      <c r="H1" s="439"/>
      <c r="I1" s="439"/>
      <c r="J1" s="439"/>
      <c r="K1" s="24"/>
    </row>
    <row r="2" spans="1:11" ht="11.25" customHeight="1">
      <c r="A2" s="460" t="s">
        <v>77</v>
      </c>
      <c r="B2" s="460"/>
      <c r="C2" s="460"/>
      <c r="D2" s="460"/>
      <c r="E2" s="460"/>
      <c r="F2" s="460"/>
      <c r="G2" s="460"/>
      <c r="H2" s="460"/>
      <c r="I2" s="460"/>
      <c r="J2" s="460"/>
      <c r="K2" s="9"/>
    </row>
    <row r="3" spans="1:11" ht="11.25" customHeight="1">
      <c r="A3" s="23"/>
      <c r="B3" s="23"/>
      <c r="C3" s="23"/>
      <c r="D3" s="23"/>
      <c r="E3" s="23"/>
      <c r="F3" s="23"/>
      <c r="G3" s="23"/>
      <c r="H3" s="23"/>
      <c r="I3" s="23"/>
      <c r="J3" s="23"/>
      <c r="K3" s="16"/>
    </row>
    <row r="4" spans="1:11" ht="18" customHeight="1">
      <c r="A4" s="459" t="s">
        <v>76</v>
      </c>
      <c r="B4" s="459"/>
      <c r="C4" s="459"/>
      <c r="D4" s="459"/>
      <c r="E4" s="459"/>
      <c r="F4" s="459"/>
      <c r="G4" s="459"/>
      <c r="H4" s="459"/>
      <c r="I4" s="459"/>
      <c r="J4" s="459"/>
      <c r="K4" s="25"/>
    </row>
    <row r="5" spans="1:11" ht="12" customHeight="1" thickBot="1">
      <c r="A5" s="22"/>
      <c r="B5" s="22"/>
      <c r="C5" s="22"/>
      <c r="D5" s="22"/>
      <c r="E5" s="22"/>
      <c r="F5" s="22"/>
      <c r="G5" s="22"/>
      <c r="H5" s="22"/>
      <c r="I5" s="22"/>
      <c r="J5" s="22"/>
      <c r="K5" s="25"/>
    </row>
    <row r="6" spans="1:11" ht="15.75" customHeight="1">
      <c r="A6" s="443">
        <v>1</v>
      </c>
      <c r="B6" s="444" t="s">
        <v>51</v>
      </c>
      <c r="C6" s="442" t="s">
        <v>19</v>
      </c>
      <c r="D6" s="445" t="str">
        <f>MAIN!G4</f>
        <v>V.RAVI KUMAR</v>
      </c>
      <c r="E6" s="446"/>
      <c r="F6" s="446"/>
      <c r="G6" s="446"/>
      <c r="H6" s="446"/>
      <c r="I6" s="446"/>
      <c r="J6" s="447"/>
      <c r="K6" s="8"/>
    </row>
    <row r="7" spans="1:11" ht="13.5" customHeight="1">
      <c r="A7" s="408"/>
      <c r="B7" s="410"/>
      <c r="C7" s="418"/>
      <c r="D7" s="419" t="str">
        <f>CONCATENATE("RETIRED ",MAIN!F6)</f>
        <v>RETIRED SEC. GR. TEACHER</v>
      </c>
      <c r="E7" s="420"/>
      <c r="F7" s="420"/>
      <c r="G7" s="420"/>
      <c r="H7" s="420"/>
      <c r="I7" s="420"/>
      <c r="J7" s="421"/>
    </row>
    <row r="8" spans="1:11" ht="14.25" customHeight="1">
      <c r="A8" s="407">
        <v>2</v>
      </c>
      <c r="B8" s="409" t="s">
        <v>52</v>
      </c>
      <c r="C8" s="418" t="s">
        <v>19</v>
      </c>
      <c r="D8" s="404" t="str">
        <f>CONCATENATE(MAIN!F14,", ",MAIN!K14)</f>
        <v>MPPP School, Pedaputhedu (H/W)</v>
      </c>
      <c r="E8" s="405"/>
      <c r="F8" s="405"/>
      <c r="G8" s="405"/>
      <c r="H8" s="405"/>
      <c r="I8" s="405"/>
      <c r="J8" s="406"/>
    </row>
    <row r="9" spans="1:11" ht="16.5" customHeight="1">
      <c r="A9" s="408"/>
      <c r="B9" s="410"/>
      <c r="C9" s="418"/>
      <c r="D9" s="429" t="str">
        <f>CONCATENATE(MAIN!F15," ","Mandal",", ",MAIN!F16," (Dt.)")</f>
        <v>Dagadarthi Mandal, SPSR Nellore (Dt.)</v>
      </c>
      <c r="E9" s="430"/>
      <c r="F9" s="430"/>
      <c r="G9" s="430"/>
      <c r="H9" s="430"/>
      <c r="I9" s="430"/>
      <c r="J9" s="431"/>
    </row>
    <row r="10" spans="1:11" ht="18.75" customHeight="1">
      <c r="A10" s="407">
        <v>3</v>
      </c>
      <c r="B10" s="409" t="s">
        <v>42</v>
      </c>
      <c r="C10" s="418" t="s">
        <v>19</v>
      </c>
      <c r="D10" s="14" t="s">
        <v>64</v>
      </c>
      <c r="E10" s="15" t="s">
        <v>66</v>
      </c>
      <c r="F10" s="15" t="s">
        <v>68</v>
      </c>
      <c r="G10" s="15" t="s">
        <v>67</v>
      </c>
      <c r="H10" s="15" t="s">
        <v>69</v>
      </c>
      <c r="I10" s="36" t="s">
        <v>70</v>
      </c>
      <c r="J10" s="29" t="s">
        <v>65</v>
      </c>
    </row>
    <row r="11" spans="1:11" ht="18.75" customHeight="1">
      <c r="A11" s="408"/>
      <c r="B11" s="410"/>
      <c r="C11" s="418"/>
      <c r="D11" s="19">
        <f>MAIN!F34</f>
        <v>12910</v>
      </c>
      <c r="E11" s="20">
        <f>MAIN!F35</f>
        <v>0</v>
      </c>
      <c r="F11" s="20">
        <f>MAIN!F36</f>
        <v>2100</v>
      </c>
      <c r="G11" s="20">
        <f>MAIN!F37</f>
        <v>1291</v>
      </c>
      <c r="H11" s="20">
        <f>MAIN!F38</f>
        <v>100</v>
      </c>
      <c r="I11" s="20">
        <f>MAIN!F39</f>
        <v>0</v>
      </c>
      <c r="J11" s="38">
        <f>SUM(D11:I11)</f>
        <v>16401</v>
      </c>
    </row>
    <row r="12" spans="1:11" ht="18" customHeight="1">
      <c r="A12" s="407">
        <v>4</v>
      </c>
      <c r="B12" s="409" t="s">
        <v>54</v>
      </c>
      <c r="C12" s="418" t="s">
        <v>19</v>
      </c>
      <c r="D12" s="404" t="str">
        <f>CONCATENATE(MAIN!F14,", ",MAIN!K14)</f>
        <v>MPPP School, Pedaputhedu (H/W)</v>
      </c>
      <c r="E12" s="405"/>
      <c r="F12" s="405"/>
      <c r="G12" s="405"/>
      <c r="H12" s="405"/>
      <c r="I12" s="405"/>
      <c r="J12" s="406"/>
    </row>
    <row r="13" spans="1:11" ht="17.25" customHeight="1">
      <c r="A13" s="408"/>
      <c r="B13" s="410"/>
      <c r="C13" s="418"/>
      <c r="D13" s="419" t="str">
        <f>CONCATENATE(MAIN!F15,"  ","Mandal",", ",MAIN!F16," (Dt.)")</f>
        <v>Dagadarthi  Mandal, SPSR Nellore (Dt.)</v>
      </c>
      <c r="E13" s="420"/>
      <c r="F13" s="420"/>
      <c r="G13" s="420"/>
      <c r="H13" s="420"/>
      <c r="I13" s="420"/>
      <c r="J13" s="421"/>
    </row>
    <row r="14" spans="1:11" ht="16.5" customHeight="1">
      <c r="A14" s="407">
        <v>5</v>
      </c>
      <c r="B14" s="409" t="s">
        <v>81</v>
      </c>
      <c r="C14" s="418" t="s">
        <v>19</v>
      </c>
      <c r="D14" s="404" t="str">
        <f>CONCATENATE("H.NO.",MAIN!F29,", ",MAIN!F30)</f>
        <v>H.NO.B2-85, Vidya Sadanam Street</v>
      </c>
      <c r="E14" s="405"/>
      <c r="F14" s="405"/>
      <c r="G14" s="405"/>
      <c r="H14" s="405"/>
      <c r="I14" s="405"/>
      <c r="J14" s="406"/>
    </row>
    <row r="15" spans="1:11" ht="16.5" customHeight="1">
      <c r="A15" s="414"/>
      <c r="B15" s="435"/>
      <c r="C15" s="418"/>
      <c r="D15" s="429" t="str">
        <f>CONCATENATE(MAIN!F31," (Vil&amp;Po)",", ",MAIN!K29," Mandal")</f>
        <v>Buchireddypalem (Vil&amp;Po), Buchireddypalem Mandal</v>
      </c>
      <c r="E15" s="430"/>
      <c r="F15" s="430"/>
      <c r="G15" s="430"/>
      <c r="H15" s="430"/>
      <c r="I15" s="430"/>
      <c r="J15" s="431"/>
    </row>
    <row r="16" spans="1:11" ht="18" customHeight="1">
      <c r="A16" s="408"/>
      <c r="B16" s="410"/>
      <c r="C16" s="418"/>
      <c r="D16" s="429" t="str">
        <f>CONCATENATE(MAIN!K30," (Dt.)",", ","A.P. PIN :",MAIN!K31)</f>
        <v>SPSR Nellore (Dt.), A.P. PIN :524305</v>
      </c>
      <c r="E16" s="430"/>
      <c r="F16" s="430"/>
      <c r="G16" s="430"/>
      <c r="H16" s="430"/>
      <c r="I16" s="430"/>
      <c r="J16" s="431"/>
    </row>
    <row r="17" spans="1:10" ht="18.75" customHeight="1">
      <c r="A17" s="407">
        <v>6</v>
      </c>
      <c r="B17" s="440" t="s">
        <v>56</v>
      </c>
      <c r="C17" s="424" t="s">
        <v>19</v>
      </c>
      <c r="D17" s="452" t="str">
        <f>IF(MAIN!F17="Dependent",CONCATENATE(MAIN!F18," ",MAIN!G18,", ",MAIN!F19)," Self")</f>
        <v>Smt. V.Suneetha, Wife</v>
      </c>
      <c r="E17" s="453"/>
      <c r="F17" s="453"/>
      <c r="G17" s="453"/>
      <c r="H17" s="453"/>
      <c r="I17" s="453"/>
      <c r="J17" s="454"/>
    </row>
    <row r="18" spans="1:10" ht="24" customHeight="1">
      <c r="A18" s="408"/>
      <c r="B18" s="441"/>
      <c r="C18" s="425"/>
      <c r="D18" s="419" t="str">
        <f>IF(MAIN!K19&lt;=18,CONCATENATE("Age : ",MAIN!K19," Years"),"")</f>
        <v/>
      </c>
      <c r="E18" s="420"/>
      <c r="F18" s="420"/>
      <c r="G18" s="420"/>
      <c r="H18" s="420"/>
      <c r="I18" s="420"/>
      <c r="J18" s="421"/>
    </row>
    <row r="19" spans="1:10" ht="29.25" customHeight="1">
      <c r="A19" s="31">
        <v>7</v>
      </c>
      <c r="B19" s="82" t="s">
        <v>57</v>
      </c>
      <c r="C19" s="17" t="s">
        <v>19</v>
      </c>
      <c r="D19" s="401" t="str">
        <f>CONCATENATE(MAIN!F20,", ",MAIN!F21)</f>
        <v>Bollineni Ramanaiah Memorial Hospitals Pvt. Ltd., Nellore</v>
      </c>
      <c r="E19" s="402"/>
      <c r="F19" s="402"/>
      <c r="G19" s="402"/>
      <c r="H19" s="402"/>
      <c r="I19" s="402"/>
      <c r="J19" s="403"/>
    </row>
    <row r="20" spans="1:10" ht="17.25" customHeight="1">
      <c r="A20" s="407">
        <v>8</v>
      </c>
      <c r="B20" s="409" t="s">
        <v>58</v>
      </c>
      <c r="C20" s="426" t="s">
        <v>19</v>
      </c>
      <c r="D20" s="404" t="str">
        <f>MAIN!F24</f>
        <v>Malaria with Hypertention, old Asxiety Neurosis</v>
      </c>
      <c r="E20" s="405"/>
      <c r="F20" s="405"/>
      <c r="G20" s="405"/>
      <c r="H20" s="405"/>
      <c r="I20" s="405"/>
      <c r="J20" s="406"/>
    </row>
    <row r="21" spans="1:10" ht="17.25" customHeight="1">
      <c r="A21" s="414"/>
      <c r="B21" s="435"/>
      <c r="C21" s="427"/>
      <c r="D21" s="429"/>
      <c r="E21" s="430"/>
      <c r="F21" s="430"/>
      <c r="G21" s="430"/>
      <c r="H21" s="430"/>
      <c r="I21" s="430"/>
      <c r="J21" s="431"/>
    </row>
    <row r="22" spans="1:10" ht="17.25" customHeight="1">
      <c r="A22" s="408"/>
      <c r="B22" s="410"/>
      <c r="C22" s="428"/>
      <c r="D22" s="12" t="s">
        <v>59</v>
      </c>
      <c r="E22" s="462" t="str">
        <f>CONCATENATE(MAIN!H25)</f>
        <v>17.07.2010</v>
      </c>
      <c r="F22" s="462"/>
      <c r="G22" s="462"/>
      <c r="H22" s="13" t="s">
        <v>60</v>
      </c>
      <c r="I22" s="422" t="str">
        <f>CONCATENATE(MAIN!K25)</f>
        <v>20.07.2010</v>
      </c>
      <c r="J22" s="423"/>
    </row>
    <row r="23" spans="1:10" ht="11.25" customHeight="1">
      <c r="A23" s="407">
        <v>9</v>
      </c>
      <c r="B23" s="409" t="s">
        <v>82</v>
      </c>
      <c r="C23" s="418" t="s">
        <v>19</v>
      </c>
      <c r="D23" s="404" t="str">
        <f>CONCATENATE("Rs.  ",MAIN!H26," / -")</f>
        <v>Rs.  26000 / -</v>
      </c>
      <c r="E23" s="405"/>
      <c r="F23" s="405"/>
      <c r="G23" s="405"/>
      <c r="H23" s="405"/>
      <c r="I23" s="405"/>
      <c r="J23" s="406"/>
    </row>
    <row r="24" spans="1:10" ht="8.25" customHeight="1">
      <c r="A24" s="414"/>
      <c r="B24" s="435"/>
      <c r="C24" s="418"/>
      <c r="D24" s="429"/>
      <c r="E24" s="430"/>
      <c r="F24" s="430"/>
      <c r="G24" s="430"/>
      <c r="H24" s="430"/>
      <c r="I24" s="430"/>
      <c r="J24" s="431"/>
    </row>
    <row r="25" spans="1:10" ht="30" customHeight="1">
      <c r="A25" s="408"/>
      <c r="B25" s="410"/>
      <c r="C25" s="418"/>
      <c r="D25" s="419" t="s">
        <v>73</v>
      </c>
      <c r="E25" s="420"/>
      <c r="F25" s="420"/>
      <c r="G25" s="420"/>
      <c r="H25" s="420"/>
      <c r="I25" s="420"/>
      <c r="J25" s="421"/>
    </row>
    <row r="26" spans="1:10" ht="16.5" customHeight="1">
      <c r="A26" s="203">
        <v>10</v>
      </c>
      <c r="B26" s="204" t="s">
        <v>62</v>
      </c>
      <c r="C26" s="202" t="s">
        <v>19</v>
      </c>
      <c r="D26" s="401" t="str">
        <f>CONCATENATE("Rs. ",MAIN!H26," / -")</f>
        <v>Rs. 26000 / -</v>
      </c>
      <c r="E26" s="402"/>
      <c r="F26" s="402"/>
      <c r="G26" s="402"/>
      <c r="H26" s="402"/>
      <c r="I26" s="402"/>
      <c r="J26" s="403"/>
    </row>
    <row r="27" spans="1:10">
      <c r="A27" s="407">
        <v>11</v>
      </c>
      <c r="B27" s="409" t="s">
        <v>63</v>
      </c>
      <c r="C27" s="418" t="s">
        <v>19</v>
      </c>
      <c r="D27" s="11" t="s">
        <v>83</v>
      </c>
      <c r="E27" s="1"/>
      <c r="F27" s="37"/>
      <c r="G27" s="37"/>
      <c r="H27" s="37"/>
      <c r="I27" s="37"/>
      <c r="J27" s="32"/>
    </row>
    <row r="28" spans="1:10">
      <c r="A28" s="414"/>
      <c r="B28" s="435"/>
      <c r="C28" s="418"/>
      <c r="D28" s="11" t="s">
        <v>168</v>
      </c>
      <c r="E28" s="1"/>
      <c r="F28" s="6"/>
      <c r="G28" s="6"/>
      <c r="H28" s="6"/>
      <c r="I28" s="6"/>
      <c r="J28" s="30"/>
    </row>
    <row r="29" spans="1:10">
      <c r="A29" s="414"/>
      <c r="B29" s="435"/>
      <c r="C29" s="418"/>
      <c r="D29" s="11" t="s">
        <v>80</v>
      </c>
      <c r="E29" s="1"/>
      <c r="F29" s="6"/>
      <c r="G29" s="6"/>
      <c r="H29" s="6"/>
      <c r="I29" s="6"/>
      <c r="J29" s="30"/>
    </row>
    <row r="30" spans="1:10">
      <c r="A30" s="414"/>
      <c r="B30" s="435"/>
      <c r="C30" s="418"/>
      <c r="D30" s="11" t="str">
        <f>IF(MAIN!F17="Dependent","  4. Non Drawal &amp; Availment Certificates","  4. Non Drawal Certificate")</f>
        <v xml:space="preserve">  4. Non Drawal &amp; Availment Certificates</v>
      </c>
      <c r="E30" s="1"/>
      <c r="F30" s="6"/>
      <c r="G30" s="6"/>
      <c r="H30" s="6"/>
      <c r="I30" s="6"/>
      <c r="J30" s="30"/>
    </row>
    <row r="31" spans="1:10">
      <c r="A31" s="414"/>
      <c r="B31" s="435"/>
      <c r="C31" s="418"/>
      <c r="D31" s="11" t="str">
        <f>IF(MAIN!F17="Dependent","  5. Dependent Certificate","  5. Availment Certificate" )</f>
        <v xml:space="preserve">  5. Dependent Certificate</v>
      </c>
      <c r="E31" s="1"/>
      <c r="F31" s="6"/>
      <c r="G31" s="6"/>
      <c r="H31" s="6"/>
      <c r="I31" s="6"/>
      <c r="J31" s="30"/>
    </row>
    <row r="32" spans="1:10">
      <c r="A32" s="414"/>
      <c r="B32" s="435"/>
      <c r="C32" s="418"/>
      <c r="D32" s="11" t="s">
        <v>166</v>
      </c>
      <c r="E32" s="1"/>
      <c r="F32" s="6"/>
      <c r="G32" s="6"/>
      <c r="H32" s="6"/>
      <c r="I32" s="6"/>
      <c r="J32" s="30"/>
    </row>
    <row r="33" spans="1:10" ht="15.75">
      <c r="A33" s="414"/>
      <c r="B33" s="435"/>
      <c r="C33" s="418"/>
      <c r="D33" s="3" t="s">
        <v>300</v>
      </c>
      <c r="E33" s="1"/>
      <c r="F33" s="6"/>
      <c r="G33" s="6"/>
      <c r="H33" s="6"/>
      <c r="I33" s="6"/>
      <c r="J33" s="30"/>
    </row>
    <row r="34" spans="1:10">
      <c r="A34" s="414"/>
      <c r="B34" s="435"/>
      <c r="C34" s="418"/>
      <c r="D34" s="183" t="s">
        <v>336</v>
      </c>
      <c r="E34" s="1"/>
      <c r="F34" s="6"/>
      <c r="G34" s="6"/>
      <c r="H34" s="6"/>
      <c r="I34" s="6"/>
      <c r="J34" s="30"/>
    </row>
    <row r="35" spans="1:10">
      <c r="A35" s="414"/>
      <c r="B35" s="435"/>
      <c r="C35" s="418"/>
      <c r="D35" s="11" t="str">
        <f>IF(MAIN!F23="No","  9. Emergency Certificate","  9. Essentiality Certificate")</f>
        <v xml:space="preserve">  9. Emergency Certificate</v>
      </c>
      <c r="E35" s="1"/>
      <c r="F35" s="6"/>
      <c r="G35" s="6"/>
      <c r="H35" s="6"/>
      <c r="I35" s="6"/>
      <c r="J35" s="30"/>
    </row>
    <row r="36" spans="1:10">
      <c r="A36" s="414"/>
      <c r="B36" s="435"/>
      <c r="C36" s="418"/>
      <c r="D36" s="11" t="str">
        <f>IF(MAIN!F23="No","10. Essentiality Certificate","10. Discharge Summary")</f>
        <v>10. Essentiality Certificate</v>
      </c>
      <c r="E36" s="1"/>
      <c r="F36" s="6"/>
      <c r="G36" s="6"/>
      <c r="H36" s="6"/>
      <c r="I36" s="6"/>
      <c r="J36" s="30"/>
    </row>
    <row r="37" spans="1:10">
      <c r="A37" s="414"/>
      <c r="B37" s="435"/>
      <c r="C37" s="418"/>
      <c r="D37" s="11" t="str">
        <f>IF(MAIN!F23="No","11. Discharge Summary","11. Medical Bills")</f>
        <v>11. Discharge Summary</v>
      </c>
      <c r="E37" s="1"/>
      <c r="F37" s="6"/>
      <c r="G37" s="6"/>
      <c r="H37" s="6"/>
      <c r="I37" s="6"/>
      <c r="J37" s="30"/>
    </row>
    <row r="38" spans="1:10" ht="18" customHeight="1" thickBot="1">
      <c r="A38" s="434"/>
      <c r="B38" s="436"/>
      <c r="C38" s="437"/>
      <c r="D38" s="33" t="str">
        <f>IF(MAIN!F23="No","12. Medical Bills","")</f>
        <v>12. Medical Bills</v>
      </c>
      <c r="E38" s="40"/>
      <c r="F38" s="34"/>
      <c r="G38" s="34"/>
      <c r="H38" s="34"/>
      <c r="I38" s="34"/>
      <c r="J38" s="35"/>
    </row>
    <row r="39" spans="1:10" ht="12.75" customHeight="1">
      <c r="A39" s="18"/>
      <c r="B39" s="21"/>
      <c r="C39" s="28"/>
      <c r="D39" s="6"/>
      <c r="E39" s="11"/>
      <c r="F39" s="6"/>
      <c r="G39" s="6"/>
      <c r="H39" s="6"/>
      <c r="I39" s="6"/>
      <c r="J39" s="6"/>
    </row>
    <row r="40" spans="1:10" ht="15" customHeight="1">
      <c r="A40" s="461" t="s">
        <v>78</v>
      </c>
      <c r="B40" s="461"/>
      <c r="C40" s="461"/>
      <c r="D40" s="461"/>
      <c r="E40" s="461"/>
      <c r="F40" s="461"/>
      <c r="G40" s="461"/>
      <c r="H40" s="461"/>
      <c r="I40" s="461"/>
      <c r="J40" s="461"/>
    </row>
    <row r="41" spans="1:10">
      <c r="A41" s="461"/>
      <c r="B41" s="461"/>
      <c r="C41" s="461"/>
      <c r="D41" s="461"/>
      <c r="E41" s="461"/>
      <c r="F41" s="461"/>
      <c r="G41" s="461"/>
      <c r="H41" s="461"/>
      <c r="I41" s="461"/>
      <c r="J41" s="461"/>
    </row>
    <row r="42" spans="1:10">
      <c r="A42" s="461"/>
      <c r="B42" s="461"/>
      <c r="C42" s="461"/>
      <c r="D42" s="461"/>
      <c r="E42" s="461"/>
      <c r="F42" s="461"/>
      <c r="G42" s="461"/>
      <c r="H42" s="461"/>
      <c r="I42" s="461"/>
      <c r="J42" s="461"/>
    </row>
    <row r="43" spans="1:10" ht="14.25" customHeight="1">
      <c r="A43" s="39"/>
      <c r="B43" s="39"/>
      <c r="C43" s="39"/>
      <c r="D43" s="39"/>
      <c r="E43" s="39"/>
      <c r="F43" s="39"/>
      <c r="G43" s="39"/>
      <c r="H43" s="39"/>
      <c r="I43" s="39"/>
      <c r="J43" s="39"/>
    </row>
    <row r="44" spans="1:10">
      <c r="A44" s="18"/>
      <c r="B44" s="6" t="s">
        <v>47</v>
      </c>
      <c r="C44" s="6"/>
      <c r="D44" s="6"/>
      <c r="E44" s="6"/>
      <c r="F44" s="6"/>
      <c r="G44" s="6"/>
      <c r="H44" s="6"/>
      <c r="I44" s="6"/>
      <c r="J44" s="6"/>
    </row>
    <row r="45" spans="1:10" ht="15" customHeight="1">
      <c r="A45" s="432" t="s">
        <v>132</v>
      </c>
      <c r="B45" s="432"/>
      <c r="C45" s="432"/>
      <c r="D45" s="448"/>
      <c r="E45" s="448"/>
      <c r="F45" s="432" t="s">
        <v>184</v>
      </c>
      <c r="G45" s="432"/>
      <c r="H45" s="432"/>
      <c r="I45" s="432"/>
      <c r="J45" s="6"/>
    </row>
    <row r="46" spans="1:10">
      <c r="A46" s="432"/>
      <c r="B46" s="432"/>
      <c r="C46" s="432"/>
      <c r="F46" s="432"/>
      <c r="G46" s="432"/>
      <c r="H46" s="432"/>
      <c r="I46" s="432"/>
    </row>
  </sheetData>
  <sheetProtection password="92A3" sheet="1" objects="1" scenarios="1"/>
  <mergeCells count="52">
    <mergeCell ref="A2:J2"/>
    <mergeCell ref="C27:C38"/>
    <mergeCell ref="D45:E45"/>
    <mergeCell ref="A40:J42"/>
    <mergeCell ref="D17:J17"/>
    <mergeCell ref="D19:J19"/>
    <mergeCell ref="E22:G22"/>
    <mergeCell ref="I22:J22"/>
    <mergeCell ref="B12:B13"/>
    <mergeCell ref="C12:C13"/>
    <mergeCell ref="D12:J12"/>
    <mergeCell ref="D13:J13"/>
    <mergeCell ref="A14:A16"/>
    <mergeCell ref="B14:B16"/>
    <mergeCell ref="C14:C16"/>
    <mergeCell ref="D14:J14"/>
    <mergeCell ref="D15:J15"/>
    <mergeCell ref="D16:J16"/>
    <mergeCell ref="B8:B9"/>
    <mergeCell ref="C8:C9"/>
    <mergeCell ref="D8:J8"/>
    <mergeCell ref="D9:J9"/>
    <mergeCell ref="A6:A7"/>
    <mergeCell ref="B6:B7"/>
    <mergeCell ref="C6:C7"/>
    <mergeCell ref="D6:J6"/>
    <mergeCell ref="D7:J7"/>
    <mergeCell ref="A1:J1"/>
    <mergeCell ref="A4:J4"/>
    <mergeCell ref="D23:J24"/>
    <mergeCell ref="D25:J25"/>
    <mergeCell ref="D26:J26"/>
    <mergeCell ref="A10:A11"/>
    <mergeCell ref="B10:B11"/>
    <mergeCell ref="C10:C11"/>
    <mergeCell ref="A12:A13"/>
    <mergeCell ref="A23:A25"/>
    <mergeCell ref="B23:B25"/>
    <mergeCell ref="C23:C25"/>
    <mergeCell ref="A8:A9"/>
    <mergeCell ref="A17:A18"/>
    <mergeCell ref="B17:B18"/>
    <mergeCell ref="C17:C18"/>
    <mergeCell ref="D18:J18"/>
    <mergeCell ref="A45:C46"/>
    <mergeCell ref="A27:A38"/>
    <mergeCell ref="B27:B38"/>
    <mergeCell ref="F45:I46"/>
    <mergeCell ref="A20:A22"/>
    <mergeCell ref="B20:B22"/>
    <mergeCell ref="C20:C22"/>
    <mergeCell ref="D20:J21"/>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sheetPr>
    <tabColor theme="4" tint="-0.499984740745262"/>
  </sheetPr>
  <dimension ref="A1:K43"/>
  <sheetViews>
    <sheetView workbookViewId="0">
      <selection activeCell="E5" sqref="E5:J5"/>
    </sheetView>
  </sheetViews>
  <sheetFormatPr defaultRowHeight="15" customHeight="1"/>
  <cols>
    <col min="1" max="1" width="3.28515625" customWidth="1"/>
    <col min="2" max="2" width="3.140625" customWidth="1"/>
    <col min="3" max="3" width="41.85546875" customWidth="1"/>
    <col min="4" max="4" width="1.7109375" style="44" customWidth="1"/>
    <col min="5" max="5" width="6.42578125" customWidth="1"/>
    <col min="6" max="6" width="6.7109375" customWidth="1"/>
    <col min="7" max="7" width="6.42578125" customWidth="1"/>
    <col min="8" max="8" width="6.28515625" customWidth="1"/>
    <col min="9" max="9" width="5.28515625" customWidth="1"/>
    <col min="10" max="10" width="7.42578125" customWidth="1"/>
  </cols>
  <sheetData>
    <row r="1" spans="1:11" ht="19.5" customHeight="1">
      <c r="A1" s="481" t="s">
        <v>85</v>
      </c>
      <c r="B1" s="481"/>
      <c r="C1" s="481"/>
      <c r="D1" s="481"/>
      <c r="E1" s="481"/>
      <c r="F1" s="481"/>
      <c r="G1" s="481"/>
      <c r="H1" s="481"/>
      <c r="I1" s="481"/>
      <c r="J1" s="481"/>
    </row>
    <row r="2" spans="1:11" ht="15.75" customHeight="1" thickBot="1">
      <c r="B2" s="43"/>
      <c r="C2" s="43"/>
      <c r="D2" s="43"/>
      <c r="E2" s="43"/>
      <c r="F2" s="43"/>
      <c r="G2" s="43"/>
      <c r="H2" s="43"/>
      <c r="I2" s="43"/>
      <c r="J2" s="43"/>
    </row>
    <row r="3" spans="1:11" ht="15" customHeight="1">
      <c r="A3" s="484">
        <v>1</v>
      </c>
      <c r="B3" s="487" t="s">
        <v>86</v>
      </c>
      <c r="C3" s="488"/>
      <c r="D3" s="94" t="s">
        <v>19</v>
      </c>
      <c r="E3" s="464" t="str">
        <f>MAIN!G4</f>
        <v>V.RAVI KUMAR</v>
      </c>
      <c r="F3" s="465"/>
      <c r="G3" s="465"/>
      <c r="H3" s="465"/>
      <c r="I3" s="465"/>
      <c r="J3" s="466"/>
    </row>
    <row r="4" spans="1:11" ht="13.5" customHeight="1">
      <c r="A4" s="485"/>
      <c r="B4" s="489"/>
      <c r="C4" s="490"/>
      <c r="D4" s="93"/>
      <c r="E4" s="456" t="str">
        <f>CONCATENATE("RETIRED ",MAIN!F6)</f>
        <v>RETIRED SEC. GR. TEACHER</v>
      </c>
      <c r="F4" s="457"/>
      <c r="G4" s="457"/>
      <c r="H4" s="457"/>
      <c r="I4" s="457"/>
      <c r="J4" s="458"/>
    </row>
    <row r="5" spans="1:11" ht="12.75" customHeight="1">
      <c r="A5" s="485"/>
      <c r="B5" s="489"/>
      <c r="C5" s="490"/>
      <c r="D5" s="95"/>
      <c r="E5" s="456" t="str">
        <f>CONCATENATE(MAIN!F14,", ",MAIN!K14)</f>
        <v>MPPP School, Pedaputhedu (H/W)</v>
      </c>
      <c r="F5" s="457"/>
      <c r="G5" s="457"/>
      <c r="H5" s="457"/>
      <c r="I5" s="457"/>
      <c r="J5" s="458"/>
      <c r="K5" s="6"/>
    </row>
    <row r="6" spans="1:11" ht="15" customHeight="1">
      <c r="A6" s="485"/>
      <c r="B6" s="489"/>
      <c r="C6" s="490"/>
      <c r="D6" s="93"/>
      <c r="E6" s="456" t="str">
        <f>CONCATENATE(MAIN!F15," ","Mandal",", ",MAIN!F16," (Dt.)")</f>
        <v>Dagadarthi Mandal, SPSR Nellore (Dt.)</v>
      </c>
      <c r="F6" s="457"/>
      <c r="G6" s="457"/>
      <c r="H6" s="457"/>
      <c r="I6" s="457"/>
      <c r="J6" s="458"/>
      <c r="K6" s="6"/>
    </row>
    <row r="7" spans="1:11" ht="15" customHeight="1">
      <c r="A7" s="486"/>
      <c r="B7" s="491" t="s">
        <v>0</v>
      </c>
      <c r="C7" s="492"/>
      <c r="D7" s="93" t="s">
        <v>19</v>
      </c>
      <c r="E7" s="478" t="str">
        <f>MAIN!F5</f>
        <v>0827448</v>
      </c>
      <c r="F7" s="479"/>
      <c r="G7" s="479"/>
      <c r="H7" s="479"/>
      <c r="I7" s="479"/>
      <c r="J7" s="480"/>
    </row>
    <row r="8" spans="1:11" ht="15" customHeight="1">
      <c r="A8" s="493">
        <v>2</v>
      </c>
      <c r="B8" s="494" t="s">
        <v>87</v>
      </c>
      <c r="C8" s="495"/>
      <c r="D8" s="50"/>
      <c r="E8" s="469"/>
      <c r="F8" s="470"/>
      <c r="G8" s="470"/>
      <c r="H8" s="470"/>
      <c r="I8" s="470"/>
      <c r="J8" s="471"/>
    </row>
    <row r="9" spans="1:11" ht="12.75" customHeight="1">
      <c r="A9" s="485"/>
      <c r="B9" s="489" t="s">
        <v>88</v>
      </c>
      <c r="C9" s="490"/>
      <c r="D9" s="51" t="s">
        <v>19</v>
      </c>
      <c r="E9" s="472" t="str">
        <f>MAIN!F7</f>
        <v>30.10.2010</v>
      </c>
      <c r="F9" s="473"/>
      <c r="G9" s="473"/>
      <c r="H9" s="473"/>
      <c r="I9" s="473"/>
      <c r="J9" s="474"/>
    </row>
    <row r="10" spans="1:11" ht="14.25" customHeight="1">
      <c r="A10" s="485"/>
      <c r="B10" s="489" t="s">
        <v>89</v>
      </c>
      <c r="C10" s="490"/>
      <c r="D10" s="51" t="s">
        <v>19</v>
      </c>
      <c r="E10" s="456" t="str">
        <f>MAIN!F6</f>
        <v>SEC. GR. TEACHER</v>
      </c>
      <c r="F10" s="457"/>
      <c r="G10" s="457"/>
      <c r="H10" s="457"/>
      <c r="I10" s="457"/>
      <c r="J10" s="458"/>
    </row>
    <row r="11" spans="1:11" ht="13.5" customHeight="1">
      <c r="A11" s="486"/>
      <c r="B11" s="491" t="s">
        <v>90</v>
      </c>
      <c r="C11" s="492"/>
      <c r="D11" s="51" t="s">
        <v>19</v>
      </c>
      <c r="E11" s="456" t="str">
        <f>MAIN!F8</f>
        <v>ABJ265353</v>
      </c>
      <c r="F11" s="457"/>
      <c r="G11" s="457"/>
      <c r="H11" s="457"/>
      <c r="I11" s="457"/>
      <c r="J11" s="458"/>
    </row>
    <row r="12" spans="1:11" ht="15" customHeight="1">
      <c r="A12" s="493">
        <v>3</v>
      </c>
      <c r="B12" s="494" t="s">
        <v>91</v>
      </c>
      <c r="C12" s="495"/>
      <c r="D12" s="499" t="s">
        <v>19</v>
      </c>
      <c r="E12" s="404" t="str">
        <f>CONCATENATE("H.NO.",MAIN!F29,", ",MAIN!F30)</f>
        <v>H.NO.B2-85, Vidya Sadanam Street</v>
      </c>
      <c r="F12" s="405"/>
      <c r="G12" s="405"/>
      <c r="H12" s="405"/>
      <c r="I12" s="405"/>
      <c r="J12" s="406"/>
      <c r="K12" s="6"/>
    </row>
    <row r="13" spans="1:11" ht="15" customHeight="1">
      <c r="A13" s="485"/>
      <c r="B13" s="489"/>
      <c r="C13" s="490"/>
      <c r="D13" s="500"/>
      <c r="E13" s="456" t="str">
        <f>CONCATENATE(MAIN!F31," (Vil &amp; Po)",",")</f>
        <v>Buchireddypalem (Vil &amp; Po),</v>
      </c>
      <c r="F13" s="457"/>
      <c r="G13" s="457"/>
      <c r="H13" s="457"/>
      <c r="I13" s="457"/>
      <c r="J13" s="458"/>
    </row>
    <row r="14" spans="1:11" ht="15" customHeight="1">
      <c r="A14" s="485"/>
      <c r="B14" s="489"/>
      <c r="C14" s="490"/>
      <c r="D14" s="500"/>
      <c r="E14" s="429" t="str">
        <f>CONCATENATE(MAIN!K29," Mandal",",")</f>
        <v>Buchireddypalem Mandal,</v>
      </c>
      <c r="F14" s="430"/>
      <c r="G14" s="430"/>
      <c r="H14" s="430"/>
      <c r="I14" s="430"/>
      <c r="J14" s="431"/>
    </row>
    <row r="15" spans="1:11" ht="13.5" customHeight="1">
      <c r="A15" s="485"/>
      <c r="B15" s="489"/>
      <c r="C15" s="490"/>
      <c r="D15" s="500"/>
      <c r="E15" s="456" t="str">
        <f>CONCATENATE(MAIN!K30," (Dt.)",", ","A.P.  PIN:",MAIN!K31)</f>
        <v>SPSR Nellore (Dt.), A.P.  PIN:524305</v>
      </c>
      <c r="F15" s="457"/>
      <c r="G15" s="457"/>
      <c r="H15" s="457"/>
      <c r="I15" s="457"/>
      <c r="J15" s="458"/>
    </row>
    <row r="16" spans="1:11" ht="12.75" customHeight="1">
      <c r="A16" s="486"/>
      <c r="B16" s="491"/>
      <c r="C16" s="492"/>
      <c r="D16" s="501"/>
      <c r="E16" s="478">
        <f>MAIN!F32</f>
        <v>9441766767</v>
      </c>
      <c r="F16" s="479"/>
      <c r="G16" s="479"/>
      <c r="H16" s="479"/>
      <c r="I16" s="479"/>
      <c r="J16" s="480"/>
    </row>
    <row r="17" spans="1:10" ht="15" customHeight="1">
      <c r="A17" s="52">
        <v>4</v>
      </c>
      <c r="B17" s="494" t="s">
        <v>92</v>
      </c>
      <c r="C17" s="495"/>
      <c r="D17" s="467" t="s">
        <v>19</v>
      </c>
      <c r="E17" s="494" t="str">
        <f>CONCATENATE(MAIN!F20)</f>
        <v>Bollineni Ramanaiah Memorial Hospitals Pvt. Ltd.</v>
      </c>
      <c r="F17" s="502"/>
      <c r="G17" s="502"/>
      <c r="H17" s="502"/>
      <c r="I17" s="502"/>
      <c r="J17" s="503"/>
    </row>
    <row r="18" spans="1:10" ht="14.25" customHeight="1">
      <c r="A18" s="53"/>
      <c r="B18" s="489"/>
      <c r="C18" s="490"/>
      <c r="D18" s="468"/>
      <c r="E18" s="491" t="str">
        <f>CONCATENATE(MAIN!F21)</f>
        <v>Nellore</v>
      </c>
      <c r="F18" s="504"/>
      <c r="G18" s="504"/>
      <c r="H18" s="504"/>
      <c r="I18" s="504"/>
      <c r="J18" s="505"/>
    </row>
    <row r="19" spans="1:10" ht="24.75" customHeight="1">
      <c r="A19" s="54"/>
      <c r="B19" s="55" t="s">
        <v>107</v>
      </c>
      <c r="C19" s="56" t="s">
        <v>108</v>
      </c>
      <c r="D19" s="50" t="s">
        <v>19</v>
      </c>
      <c r="E19" s="469" t="str">
        <f>CONCATENATE(MAIN!F22,)</f>
        <v>Recognised</v>
      </c>
      <c r="F19" s="470"/>
      <c r="G19" s="470"/>
      <c r="H19" s="470"/>
      <c r="I19" s="470"/>
      <c r="J19" s="471"/>
    </row>
    <row r="20" spans="1:10" ht="26.25" customHeight="1">
      <c r="A20" s="57"/>
      <c r="B20" s="58" t="s">
        <v>109</v>
      </c>
      <c r="C20" s="219" t="s">
        <v>110</v>
      </c>
      <c r="D20" s="59" t="s">
        <v>19</v>
      </c>
      <c r="E20" s="475" t="s">
        <v>115</v>
      </c>
      <c r="F20" s="476"/>
      <c r="G20" s="476"/>
      <c r="H20" s="476"/>
      <c r="I20" s="476"/>
      <c r="J20" s="477"/>
    </row>
    <row r="21" spans="1:10" ht="26.25" customHeight="1">
      <c r="A21" s="60">
        <v>5</v>
      </c>
      <c r="B21" s="482" t="s">
        <v>93</v>
      </c>
      <c r="C21" s="483"/>
      <c r="D21" s="61" t="s">
        <v>19</v>
      </c>
      <c r="E21" s="475" t="s">
        <v>115</v>
      </c>
      <c r="F21" s="476"/>
      <c r="G21" s="476"/>
      <c r="H21" s="476"/>
      <c r="I21" s="476"/>
      <c r="J21" s="477"/>
    </row>
    <row r="22" spans="1:10" ht="14.25" customHeight="1">
      <c r="A22" s="506">
        <v>6</v>
      </c>
      <c r="B22" s="482" t="s">
        <v>94</v>
      </c>
      <c r="C22" s="483"/>
      <c r="D22" s="61" t="s">
        <v>19</v>
      </c>
      <c r="E22" s="496"/>
      <c r="F22" s="497"/>
      <c r="G22" s="497"/>
      <c r="H22" s="497"/>
      <c r="I22" s="497"/>
      <c r="J22" s="498"/>
    </row>
    <row r="23" spans="1:10" ht="13.5" customHeight="1">
      <c r="A23" s="507"/>
      <c r="B23" s="62" t="s">
        <v>95</v>
      </c>
      <c r="C23" s="63" t="s">
        <v>101</v>
      </c>
      <c r="D23" s="61" t="s">
        <v>19</v>
      </c>
      <c r="E23" s="496" t="s">
        <v>115</v>
      </c>
      <c r="F23" s="497"/>
      <c r="G23" s="497"/>
      <c r="H23" s="497"/>
      <c r="I23" s="497"/>
      <c r="J23" s="498"/>
    </row>
    <row r="24" spans="1:10" ht="13.5" customHeight="1">
      <c r="A24" s="507"/>
      <c r="B24" s="62" t="s">
        <v>96</v>
      </c>
      <c r="C24" s="63" t="s">
        <v>102</v>
      </c>
      <c r="D24" s="61" t="s">
        <v>19</v>
      </c>
      <c r="E24" s="496" t="str">
        <f>IF(MAIN!F23="Yes","No","Yes")</f>
        <v>Yes</v>
      </c>
      <c r="F24" s="497"/>
      <c r="G24" s="497"/>
      <c r="H24" s="497"/>
      <c r="I24" s="497"/>
      <c r="J24" s="498"/>
    </row>
    <row r="25" spans="1:10" ht="15" customHeight="1">
      <c r="A25" s="507"/>
      <c r="B25" s="62" t="s">
        <v>97</v>
      </c>
      <c r="C25" s="63" t="s">
        <v>103</v>
      </c>
      <c r="D25" s="61" t="s">
        <v>19</v>
      </c>
      <c r="E25" s="496" t="s">
        <v>115</v>
      </c>
      <c r="F25" s="497"/>
      <c r="G25" s="497"/>
      <c r="H25" s="497"/>
      <c r="I25" s="497"/>
      <c r="J25" s="498"/>
    </row>
    <row r="26" spans="1:10" ht="13.5" customHeight="1">
      <c r="A26" s="507"/>
      <c r="B26" s="62" t="s">
        <v>98</v>
      </c>
      <c r="C26" s="63" t="s">
        <v>104</v>
      </c>
      <c r="D26" s="61" t="s">
        <v>19</v>
      </c>
      <c r="E26" s="496" t="s">
        <v>115</v>
      </c>
      <c r="F26" s="497"/>
      <c r="G26" s="497"/>
      <c r="H26" s="497"/>
      <c r="I26" s="497"/>
      <c r="J26" s="498"/>
    </row>
    <row r="27" spans="1:10" ht="24" customHeight="1">
      <c r="A27" s="507"/>
      <c r="B27" s="62" t="s">
        <v>99</v>
      </c>
      <c r="C27" s="69" t="s">
        <v>105</v>
      </c>
      <c r="D27" s="61" t="s">
        <v>19</v>
      </c>
      <c r="E27" s="496" t="s">
        <v>115</v>
      </c>
      <c r="F27" s="497"/>
      <c r="G27" s="497"/>
      <c r="H27" s="497"/>
      <c r="I27" s="497"/>
      <c r="J27" s="498"/>
    </row>
    <row r="28" spans="1:10" ht="38.25" customHeight="1">
      <c r="A28" s="508"/>
      <c r="B28" s="62" t="s">
        <v>100</v>
      </c>
      <c r="C28" s="64" t="s">
        <v>114</v>
      </c>
      <c r="D28" s="61" t="s">
        <v>19</v>
      </c>
      <c r="E28" s="496" t="str">
        <f>IF(MAIN!F17="Dependent","Yes","No")</f>
        <v>Yes</v>
      </c>
      <c r="F28" s="497"/>
      <c r="G28" s="497"/>
      <c r="H28" s="497"/>
      <c r="I28" s="497"/>
      <c r="J28" s="498"/>
    </row>
    <row r="29" spans="1:10" ht="38.25" customHeight="1">
      <c r="A29" s="60">
        <v>7</v>
      </c>
      <c r="B29" s="482" t="s">
        <v>106</v>
      </c>
      <c r="C29" s="483"/>
      <c r="D29" s="61" t="s">
        <v>19</v>
      </c>
      <c r="E29" s="496" t="s">
        <v>117</v>
      </c>
      <c r="F29" s="497"/>
      <c r="G29" s="497"/>
      <c r="H29" s="497"/>
      <c r="I29" s="497"/>
      <c r="J29" s="498"/>
    </row>
    <row r="30" spans="1:10" ht="49.5" customHeight="1">
      <c r="A30" s="60">
        <v>8</v>
      </c>
      <c r="B30" s="514" t="s">
        <v>337</v>
      </c>
      <c r="C30" s="515"/>
      <c r="D30" s="61" t="s">
        <v>19</v>
      </c>
      <c r="E30" s="496" t="s">
        <v>115</v>
      </c>
      <c r="F30" s="497"/>
      <c r="G30" s="497"/>
      <c r="H30" s="497"/>
      <c r="I30" s="497"/>
      <c r="J30" s="498"/>
    </row>
    <row r="31" spans="1:10" ht="27.75" customHeight="1">
      <c r="A31" s="65">
        <v>9</v>
      </c>
      <c r="B31" s="482" t="s">
        <v>111</v>
      </c>
      <c r="C31" s="483"/>
      <c r="D31" s="61" t="s">
        <v>19</v>
      </c>
      <c r="E31" s="496" t="s">
        <v>115</v>
      </c>
      <c r="F31" s="497"/>
      <c r="G31" s="497"/>
      <c r="H31" s="497"/>
      <c r="I31" s="497"/>
      <c r="J31" s="498"/>
    </row>
    <row r="32" spans="1:10" ht="24.75" customHeight="1">
      <c r="A32" s="66">
        <v>10</v>
      </c>
      <c r="B32" s="482" t="s">
        <v>112</v>
      </c>
      <c r="C32" s="483"/>
      <c r="D32" s="61" t="s">
        <v>19</v>
      </c>
      <c r="E32" s="496" t="s">
        <v>118</v>
      </c>
      <c r="F32" s="497"/>
      <c r="G32" s="497"/>
      <c r="H32" s="497"/>
      <c r="I32" s="497"/>
      <c r="J32" s="498"/>
    </row>
    <row r="33" spans="1:10" ht="26.25" customHeight="1" thickBot="1">
      <c r="A33" s="67">
        <v>11</v>
      </c>
      <c r="B33" s="509" t="s">
        <v>113</v>
      </c>
      <c r="C33" s="510"/>
      <c r="D33" s="68" t="s">
        <v>19</v>
      </c>
      <c r="E33" s="511" t="s">
        <v>115</v>
      </c>
      <c r="F33" s="512"/>
      <c r="G33" s="512"/>
      <c r="H33" s="512"/>
      <c r="I33" s="512"/>
      <c r="J33" s="513"/>
    </row>
    <row r="34" spans="1:10" ht="15" customHeight="1">
      <c r="B34" s="48"/>
      <c r="C34" s="49"/>
      <c r="D34" s="47"/>
      <c r="E34" s="49"/>
      <c r="F34" s="49"/>
      <c r="G34" s="49"/>
      <c r="H34" s="49"/>
      <c r="I34" s="49"/>
      <c r="J34" s="49"/>
    </row>
    <row r="35" spans="1:10" ht="16.5" customHeight="1">
      <c r="B35" s="48"/>
      <c r="C35" s="49"/>
      <c r="D35" s="47"/>
      <c r="E35" s="49"/>
      <c r="F35" s="49"/>
      <c r="G35" s="49"/>
      <c r="H35" s="49"/>
      <c r="I35" s="49"/>
      <c r="J35" s="49"/>
    </row>
    <row r="36" spans="1:10" ht="15" customHeight="1">
      <c r="B36" s="48"/>
      <c r="C36" s="49"/>
      <c r="D36" s="47"/>
      <c r="E36" s="49"/>
      <c r="F36" s="49"/>
      <c r="G36" s="49"/>
      <c r="H36" s="49"/>
      <c r="I36" s="49"/>
      <c r="J36" s="49"/>
    </row>
    <row r="37" spans="1:10" ht="13.5" customHeight="1">
      <c r="B37" s="48"/>
      <c r="C37" s="49"/>
      <c r="D37" s="47"/>
      <c r="E37" s="49"/>
      <c r="F37" s="49"/>
      <c r="G37" s="49"/>
      <c r="H37" s="49"/>
      <c r="I37" s="49"/>
      <c r="J37" s="49"/>
    </row>
    <row r="38" spans="1:10" ht="15" customHeight="1">
      <c r="B38" s="73"/>
      <c r="C38" s="463" t="s">
        <v>133</v>
      </c>
      <c r="D38" s="47"/>
      <c r="E38" s="49"/>
      <c r="F38" s="432" t="s">
        <v>132</v>
      </c>
      <c r="G38" s="432"/>
      <c r="H38" s="432"/>
      <c r="I38" s="432"/>
      <c r="J38" s="432"/>
    </row>
    <row r="39" spans="1:10" ht="15" customHeight="1">
      <c r="A39" s="73"/>
      <c r="B39" s="73"/>
      <c r="C39" s="463"/>
      <c r="D39" s="46"/>
      <c r="E39" s="45"/>
      <c r="F39" s="432"/>
      <c r="G39" s="432"/>
      <c r="H39" s="432"/>
      <c r="I39" s="432"/>
      <c r="J39" s="432"/>
    </row>
    <row r="40" spans="1:10" ht="15" customHeight="1">
      <c r="B40" s="45"/>
      <c r="C40" s="83"/>
      <c r="D40" s="46"/>
      <c r="E40" s="45"/>
      <c r="F40" s="45"/>
      <c r="G40" s="45"/>
      <c r="H40" s="45"/>
      <c r="I40" s="45"/>
      <c r="J40" s="45"/>
    </row>
    <row r="41" spans="1:10" ht="15" customHeight="1">
      <c r="B41" s="45"/>
      <c r="C41" s="45"/>
      <c r="D41" s="46"/>
      <c r="E41" s="45"/>
      <c r="F41" s="45"/>
      <c r="G41" s="45"/>
      <c r="H41" s="45"/>
      <c r="I41" s="45"/>
      <c r="J41" s="45"/>
    </row>
    <row r="42" spans="1:10" ht="15" customHeight="1">
      <c r="B42" s="45"/>
      <c r="C42" s="45"/>
      <c r="D42" s="46"/>
      <c r="E42" s="45"/>
      <c r="F42" s="45"/>
      <c r="G42" s="45"/>
      <c r="H42" s="45"/>
      <c r="I42" s="45"/>
      <c r="J42" s="45"/>
    </row>
    <row r="43" spans="1:10" ht="15" customHeight="1">
      <c r="B43" s="45"/>
      <c r="C43" s="45"/>
      <c r="D43" s="46"/>
      <c r="E43" s="45"/>
      <c r="F43" s="45"/>
      <c r="G43" s="45"/>
      <c r="H43" s="45"/>
      <c r="I43" s="45"/>
      <c r="J43" s="45"/>
    </row>
  </sheetData>
  <sheetProtection password="92A3" sheet="1" objects="1" scenarios="1"/>
  <mergeCells count="55">
    <mergeCell ref="B32:C32"/>
    <mergeCell ref="E32:J32"/>
    <mergeCell ref="B33:C33"/>
    <mergeCell ref="E33:J33"/>
    <mergeCell ref="E29:J29"/>
    <mergeCell ref="E30:J30"/>
    <mergeCell ref="B31:C31"/>
    <mergeCell ref="B29:C29"/>
    <mergeCell ref="B30:C30"/>
    <mergeCell ref="E31:J31"/>
    <mergeCell ref="B22:C22"/>
    <mergeCell ref="E22:J22"/>
    <mergeCell ref="A12:A16"/>
    <mergeCell ref="B12:C16"/>
    <mergeCell ref="B17:C18"/>
    <mergeCell ref="E16:J16"/>
    <mergeCell ref="D12:D16"/>
    <mergeCell ref="E17:J17"/>
    <mergeCell ref="E18:J18"/>
    <mergeCell ref="A22:A28"/>
    <mergeCell ref="E23:J23"/>
    <mergeCell ref="E24:J24"/>
    <mergeCell ref="E25:J25"/>
    <mergeCell ref="E26:J26"/>
    <mergeCell ref="E27:J27"/>
    <mergeCell ref="E28:J28"/>
    <mergeCell ref="E7:J7"/>
    <mergeCell ref="E12:J12"/>
    <mergeCell ref="E13:J13"/>
    <mergeCell ref="A1:J1"/>
    <mergeCell ref="B21:C21"/>
    <mergeCell ref="A3:A7"/>
    <mergeCell ref="B3:C6"/>
    <mergeCell ref="B7:C7"/>
    <mergeCell ref="A8:A11"/>
    <mergeCell ref="B8:C8"/>
    <mergeCell ref="B9:C9"/>
    <mergeCell ref="B10:C10"/>
    <mergeCell ref="B11:C11"/>
    <mergeCell ref="C38:C39"/>
    <mergeCell ref="E3:J3"/>
    <mergeCell ref="F38:J39"/>
    <mergeCell ref="D17:D18"/>
    <mergeCell ref="E8:J8"/>
    <mergeCell ref="E9:J9"/>
    <mergeCell ref="E10:J10"/>
    <mergeCell ref="E11:J11"/>
    <mergeCell ref="E14:J14"/>
    <mergeCell ref="E15:J15"/>
    <mergeCell ref="E19:J19"/>
    <mergeCell ref="E20:J20"/>
    <mergeCell ref="E21:J21"/>
    <mergeCell ref="E4:J4"/>
    <mergeCell ref="E5:J5"/>
    <mergeCell ref="E6:J6"/>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sheetPr>
    <tabColor theme="3" tint="-0.499984740745262"/>
  </sheetPr>
  <dimension ref="A8:J62"/>
  <sheetViews>
    <sheetView workbookViewId="0"/>
  </sheetViews>
  <sheetFormatPr defaultRowHeight="15" customHeight="1"/>
  <sheetData>
    <row r="8" spans="1:10" ht="20.25" customHeight="1">
      <c r="A8" s="516" t="s">
        <v>119</v>
      </c>
      <c r="B8" s="516"/>
      <c r="C8" s="516"/>
      <c r="D8" s="516"/>
      <c r="E8" s="516"/>
      <c r="F8" s="516"/>
      <c r="G8" s="516"/>
      <c r="H8" s="516"/>
      <c r="I8" s="516"/>
      <c r="J8" s="516"/>
    </row>
    <row r="9" spans="1:10" ht="15" customHeight="1">
      <c r="A9" s="72"/>
      <c r="B9" s="72"/>
      <c r="C9" s="72"/>
      <c r="D9" s="72"/>
      <c r="E9" s="72"/>
      <c r="F9" s="72"/>
      <c r="G9" s="72"/>
      <c r="H9" s="72"/>
      <c r="I9" s="72"/>
      <c r="J9" s="72"/>
    </row>
    <row r="10" spans="1:10" ht="15" customHeight="1">
      <c r="A10" s="72"/>
      <c r="B10" s="72"/>
      <c r="C10" s="72"/>
      <c r="D10" s="72"/>
      <c r="E10" s="72"/>
      <c r="F10" s="72"/>
      <c r="G10" s="72"/>
      <c r="H10" s="72"/>
      <c r="I10" s="72"/>
      <c r="J10" s="72"/>
    </row>
    <row r="11" spans="1:10" ht="15" customHeight="1">
      <c r="A11" s="184"/>
      <c r="B11" s="184"/>
      <c r="C11" s="184"/>
      <c r="D11" s="184"/>
      <c r="E11" s="184"/>
      <c r="F11" s="184"/>
      <c r="G11" s="184"/>
      <c r="H11" s="184"/>
      <c r="I11" s="184"/>
      <c r="J11" s="184"/>
    </row>
    <row r="12" spans="1:10" ht="15" customHeight="1">
      <c r="A12" s="184"/>
      <c r="B12" s="184"/>
      <c r="C12" s="184"/>
      <c r="D12" s="184"/>
      <c r="E12" s="184"/>
      <c r="F12" s="184"/>
      <c r="G12" s="184"/>
      <c r="H12" s="184"/>
      <c r="I12" s="184"/>
      <c r="J12" s="184"/>
    </row>
    <row r="16" spans="1:10" ht="15" customHeight="1">
      <c r="B16" s="517" t="str">
        <f>CONCATENATE("                     This is to certify that ",MAIN!F4," ",MAIN!G4,", ","Retired ",MAIN!F6,", ",MAIN!F14,", ",MAIN!K14,", ",MAIN!F15," Mandal",", ",MAIN!F16," (Dt.)"," is Submitted Medical Reimbursement Proposals for ",IF(MAIN!F17="Dependent",CONCATENATE(IF(MAIN!F4="Sri.","his ","her "),MAIN!F19),IF(MAIN!F4="Sri.","his ","her "))," treatment at ",MAIN!F20,", ",MAIN!F21," for ",MAIN!F27," time only.")</f>
        <v xml:space="preserve">                     This is to certify that Sri. V.RAVI KUMAR, Retired SEC. GR. TEACHER, MPPP School, Pedaputhedu (H/W), Dagadarthi Mandal, SPSR Nellore (Dt.) is Submitted Medical Reimbursement Proposals for his Wife treatment at Bollineni Ramanaiah Memorial Hospitals Pvt. Ltd., Nellore for First time only.</v>
      </c>
      <c r="C16" s="517"/>
      <c r="D16" s="517"/>
      <c r="E16" s="517"/>
      <c r="F16" s="517"/>
      <c r="G16" s="517"/>
      <c r="H16" s="517"/>
      <c r="I16" s="517"/>
      <c r="J16" s="70"/>
    </row>
    <row r="17" spans="1:10" ht="15" customHeight="1">
      <c r="A17" s="70"/>
      <c r="B17" s="517"/>
      <c r="C17" s="517"/>
      <c r="D17" s="517"/>
      <c r="E17" s="517"/>
      <c r="F17" s="517"/>
      <c r="G17" s="517"/>
      <c r="H17" s="517"/>
      <c r="I17" s="517"/>
      <c r="J17" s="70"/>
    </row>
    <row r="18" spans="1:10" ht="15" customHeight="1">
      <c r="A18" s="70"/>
      <c r="B18" s="517"/>
      <c r="C18" s="517"/>
      <c r="D18" s="517"/>
      <c r="E18" s="517"/>
      <c r="F18" s="517"/>
      <c r="G18" s="517"/>
      <c r="H18" s="517"/>
      <c r="I18" s="517"/>
      <c r="J18" s="70"/>
    </row>
    <row r="19" spans="1:10" ht="15" customHeight="1">
      <c r="A19" s="70"/>
      <c r="B19" s="517"/>
      <c r="C19" s="517"/>
      <c r="D19" s="517"/>
      <c r="E19" s="517"/>
      <c r="F19" s="517"/>
      <c r="G19" s="517"/>
      <c r="H19" s="517"/>
      <c r="I19" s="517"/>
      <c r="J19" s="70"/>
    </row>
    <row r="20" spans="1:10" ht="15" customHeight="1">
      <c r="A20" s="70"/>
      <c r="B20" s="517"/>
      <c r="C20" s="517"/>
      <c r="D20" s="517"/>
      <c r="E20" s="517"/>
      <c r="F20" s="517"/>
      <c r="G20" s="517"/>
      <c r="H20" s="517"/>
      <c r="I20" s="517"/>
      <c r="J20" s="70"/>
    </row>
    <row r="21" spans="1:10" ht="15" customHeight="1">
      <c r="A21" s="70"/>
      <c r="B21" s="517"/>
      <c r="C21" s="517"/>
      <c r="D21" s="517"/>
      <c r="E21" s="517"/>
      <c r="F21" s="517"/>
      <c r="G21" s="517"/>
      <c r="H21" s="517"/>
      <c r="I21" s="517"/>
      <c r="J21" s="70"/>
    </row>
    <row r="22" spans="1:10" ht="15" customHeight="1">
      <c r="A22" s="70"/>
      <c r="B22" s="517"/>
      <c r="C22" s="517"/>
      <c r="D22" s="517"/>
      <c r="E22" s="517"/>
      <c r="F22" s="517"/>
      <c r="G22" s="517"/>
      <c r="H22" s="517"/>
      <c r="I22" s="517"/>
      <c r="J22" s="70"/>
    </row>
    <row r="23" spans="1:10" ht="15" customHeight="1">
      <c r="A23" s="70"/>
      <c r="B23" s="517"/>
      <c r="C23" s="517"/>
      <c r="D23" s="517"/>
      <c r="E23" s="517"/>
      <c r="F23" s="517"/>
      <c r="G23" s="517"/>
      <c r="H23" s="517"/>
      <c r="I23" s="517"/>
      <c r="J23" s="70"/>
    </row>
    <row r="24" spans="1:10" ht="15" customHeight="1">
      <c r="A24" s="70"/>
      <c r="B24" s="517"/>
      <c r="C24" s="517"/>
      <c r="D24" s="517"/>
      <c r="E24" s="517"/>
      <c r="F24" s="517"/>
      <c r="G24" s="517"/>
      <c r="H24" s="517"/>
      <c r="I24" s="517"/>
      <c r="J24" s="70"/>
    </row>
    <row r="25" spans="1:10" ht="15" customHeight="1">
      <c r="A25" s="70"/>
      <c r="B25" s="517"/>
      <c r="C25" s="517"/>
      <c r="D25" s="517"/>
      <c r="E25" s="517"/>
      <c r="F25" s="517"/>
      <c r="G25" s="517"/>
      <c r="H25" s="517"/>
      <c r="I25" s="517"/>
      <c r="J25" s="70"/>
    </row>
    <row r="26" spans="1:10" ht="15" customHeight="1">
      <c r="A26" s="70"/>
      <c r="B26" s="70"/>
      <c r="C26" s="70"/>
      <c r="D26" s="70"/>
      <c r="E26" s="70"/>
      <c r="F26" s="70"/>
      <c r="G26" s="70"/>
      <c r="H26" s="70"/>
      <c r="I26" s="70"/>
      <c r="J26" s="70"/>
    </row>
    <row r="27" spans="1:10" ht="15" customHeight="1">
      <c r="A27" s="70"/>
      <c r="B27" s="70"/>
      <c r="C27" s="70"/>
      <c r="D27" s="70"/>
      <c r="E27" s="70"/>
      <c r="F27" s="70"/>
      <c r="G27" s="70"/>
      <c r="H27" s="70"/>
      <c r="I27" s="70"/>
      <c r="J27" s="70"/>
    </row>
    <row r="28" spans="1:10" ht="15" customHeight="1">
      <c r="A28" s="70"/>
      <c r="B28" s="70"/>
      <c r="C28" s="70"/>
      <c r="D28" s="70"/>
      <c r="E28" s="70"/>
      <c r="F28" s="70"/>
      <c r="G28" s="70"/>
      <c r="H28" s="70"/>
      <c r="I28" s="70"/>
      <c r="J28" s="70"/>
    </row>
    <row r="29" spans="1:10" ht="15" customHeight="1">
      <c r="A29" s="70"/>
      <c r="B29" s="70"/>
      <c r="C29" s="70"/>
      <c r="D29" s="70"/>
      <c r="E29" s="70"/>
      <c r="F29" s="70"/>
      <c r="G29" s="70"/>
      <c r="H29" s="70"/>
      <c r="I29" s="70"/>
      <c r="J29" s="70"/>
    </row>
    <row r="31" spans="1:10" ht="15" customHeight="1">
      <c r="B31" s="518" t="s">
        <v>185</v>
      </c>
      <c r="C31" s="518"/>
      <c r="D31" s="518"/>
      <c r="F31" s="432" t="s">
        <v>169</v>
      </c>
      <c r="G31" s="432"/>
      <c r="H31" s="432"/>
      <c r="I31" s="432"/>
    </row>
    <row r="32" spans="1:10" ht="15" customHeight="1">
      <c r="B32" s="518"/>
      <c r="C32" s="518"/>
      <c r="D32" s="518"/>
      <c r="F32" s="432"/>
      <c r="G32" s="432"/>
      <c r="H32" s="432"/>
      <c r="I32" s="432"/>
      <c r="J32" s="70"/>
    </row>
    <row r="33" spans="1:10" ht="15" customHeight="1">
      <c r="F33" s="70"/>
      <c r="G33" s="70"/>
      <c r="H33" s="70"/>
      <c r="I33" s="70"/>
      <c r="J33" s="70"/>
    </row>
    <row r="34" spans="1:10" ht="15" customHeight="1">
      <c r="G34" s="91"/>
    </row>
    <row r="38" spans="1:10" ht="15" customHeight="1">
      <c r="A38" s="193"/>
      <c r="B38" s="194"/>
      <c r="C38" s="194"/>
      <c r="D38" s="194"/>
      <c r="E38" s="194"/>
      <c r="F38" s="194"/>
      <c r="G38" s="194"/>
      <c r="H38" s="194"/>
      <c r="I38" s="194"/>
      <c r="J38" s="194"/>
    </row>
    <row r="39" spans="1:10" ht="15" customHeight="1">
      <c r="A39" s="71"/>
      <c r="B39" s="186"/>
      <c r="C39" s="186"/>
      <c r="D39" s="186"/>
      <c r="E39" s="186"/>
      <c r="F39" s="186"/>
      <c r="G39" s="186"/>
      <c r="H39" s="186"/>
      <c r="I39" s="186"/>
      <c r="J39" s="186"/>
    </row>
    <row r="41" spans="1:10" ht="20.25" customHeight="1">
      <c r="A41" s="195"/>
      <c r="B41" s="195"/>
      <c r="C41" s="195"/>
      <c r="D41" s="195"/>
      <c r="E41" s="195"/>
      <c r="F41" s="195"/>
      <c r="G41" s="195"/>
      <c r="H41" s="195"/>
      <c r="I41" s="195"/>
      <c r="J41" s="195"/>
    </row>
    <row r="46" spans="1:10" ht="15" customHeight="1">
      <c r="B46" s="185"/>
      <c r="C46" s="185"/>
      <c r="D46" s="185"/>
      <c r="E46" s="185"/>
      <c r="F46" s="185"/>
      <c r="G46" s="185"/>
      <c r="H46" s="185"/>
      <c r="I46" s="185"/>
    </row>
    <row r="47" spans="1:10" ht="15" customHeight="1">
      <c r="B47" s="185"/>
      <c r="C47" s="185"/>
      <c r="D47" s="185"/>
      <c r="E47" s="185"/>
      <c r="F47" s="185"/>
      <c r="G47" s="185"/>
      <c r="H47" s="185"/>
      <c r="I47" s="185"/>
    </row>
    <row r="48" spans="1:10" ht="15" customHeight="1">
      <c r="B48" s="185"/>
      <c r="C48" s="185"/>
      <c r="D48" s="185"/>
      <c r="E48" s="185"/>
      <c r="F48" s="185"/>
      <c r="G48" s="185"/>
      <c r="H48" s="185"/>
      <c r="I48" s="185"/>
    </row>
    <row r="49" spans="2:10" ht="15" customHeight="1">
      <c r="B49" s="185"/>
      <c r="C49" s="185"/>
      <c r="D49" s="185"/>
      <c r="E49" s="185"/>
      <c r="F49" s="185"/>
      <c r="G49" s="185"/>
      <c r="H49" s="185"/>
      <c r="I49" s="185"/>
    </row>
    <row r="50" spans="2:10" ht="15" customHeight="1">
      <c r="B50" s="185"/>
      <c r="C50" s="185"/>
      <c r="D50" s="185"/>
      <c r="E50" s="185"/>
      <c r="F50" s="185"/>
      <c r="G50" s="185"/>
      <c r="H50" s="185"/>
      <c r="I50" s="185"/>
    </row>
    <row r="51" spans="2:10" ht="15" customHeight="1">
      <c r="B51" s="185"/>
      <c r="C51" s="185"/>
      <c r="D51" s="185"/>
      <c r="E51" s="185"/>
      <c r="F51" s="185"/>
      <c r="G51" s="185"/>
      <c r="H51" s="185"/>
      <c r="I51" s="185"/>
    </row>
    <row r="52" spans="2:10" ht="15" customHeight="1">
      <c r="B52" s="185"/>
      <c r="C52" s="185"/>
      <c r="D52" s="185"/>
      <c r="E52" s="185"/>
      <c r="F52" s="185"/>
      <c r="G52" s="185"/>
      <c r="H52" s="185"/>
      <c r="I52" s="185"/>
    </row>
    <row r="53" spans="2:10" ht="15" customHeight="1">
      <c r="B53" s="185"/>
      <c r="C53" s="185"/>
      <c r="D53" s="185"/>
      <c r="E53" s="185"/>
      <c r="F53" s="185"/>
      <c r="G53" s="185"/>
      <c r="H53" s="185"/>
      <c r="I53" s="185"/>
    </row>
    <row r="54" spans="2:10" ht="15" customHeight="1">
      <c r="B54" s="185"/>
      <c r="C54" s="185"/>
      <c r="D54" s="185"/>
      <c r="E54" s="185"/>
      <c r="F54" s="185"/>
      <c r="G54" s="185"/>
      <c r="H54" s="185"/>
      <c r="I54" s="185"/>
    </row>
    <row r="55" spans="2:10" ht="15" customHeight="1">
      <c r="B55" s="185"/>
      <c r="C55" s="185"/>
      <c r="D55" s="185"/>
      <c r="E55" s="185"/>
      <c r="F55" s="185"/>
      <c r="G55" s="185"/>
      <c r="H55" s="185"/>
      <c r="I55" s="185"/>
    </row>
    <row r="56" spans="2:10" ht="15" customHeight="1">
      <c r="B56" s="185"/>
      <c r="C56" s="185"/>
      <c r="D56" s="185"/>
      <c r="E56" s="185"/>
      <c r="F56" s="185"/>
      <c r="G56" s="185"/>
      <c r="H56" s="185"/>
      <c r="I56" s="185"/>
    </row>
    <row r="60" spans="2:10" ht="15" customHeight="1">
      <c r="G60" s="73"/>
      <c r="H60" s="73"/>
      <c r="I60" s="73"/>
    </row>
    <row r="61" spans="2:10" ht="15" customHeight="1">
      <c r="G61" s="192"/>
      <c r="H61" s="192"/>
      <c r="I61" s="192"/>
      <c r="J61" s="192"/>
    </row>
    <row r="62" spans="2:10" ht="15" customHeight="1">
      <c r="G62" s="192"/>
      <c r="H62" s="192"/>
      <c r="I62" s="192"/>
      <c r="J62" s="192"/>
    </row>
  </sheetData>
  <sheetProtection password="92A3" sheet="1" objects="1" scenarios="1" selectLockedCells="1"/>
  <mergeCells count="4">
    <mergeCell ref="F31:I32"/>
    <mergeCell ref="A8:J8"/>
    <mergeCell ref="B16:I25"/>
    <mergeCell ref="B31:D32"/>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sheetPr>
    <tabColor rgb="FFC00000"/>
  </sheetPr>
  <dimension ref="A2:K53"/>
  <sheetViews>
    <sheetView workbookViewId="0"/>
  </sheetViews>
  <sheetFormatPr defaultRowHeight="15"/>
  <cols>
    <col min="1" max="1" width="9.28515625" customWidth="1"/>
    <col min="2" max="6" width="10" customWidth="1"/>
    <col min="7" max="7" width="12.28515625" customWidth="1"/>
    <col min="8" max="8" width="8.85546875" customWidth="1"/>
    <col min="9" max="9" width="8.42578125" customWidth="1"/>
  </cols>
  <sheetData>
    <row r="2" spans="1:9" ht="20.25">
      <c r="A2" s="516" t="s">
        <v>301</v>
      </c>
      <c r="B2" s="516"/>
      <c r="C2" s="516"/>
      <c r="D2" s="516"/>
      <c r="E2" s="516"/>
      <c r="F2" s="516"/>
      <c r="G2" s="516"/>
      <c r="H2" s="516"/>
      <c r="I2" s="516"/>
    </row>
    <row r="3" spans="1:9" ht="20.25">
      <c r="A3" s="184"/>
      <c r="B3" s="184"/>
      <c r="C3" s="184"/>
      <c r="D3" s="184"/>
      <c r="E3" s="184"/>
      <c r="F3" s="184"/>
      <c r="G3" s="184"/>
      <c r="H3" s="184"/>
      <c r="I3" s="184"/>
    </row>
    <row r="4" spans="1:9" s="188" customFormat="1" ht="14.25" customHeight="1" thickBot="1">
      <c r="A4" s="187"/>
      <c r="B4" s="187"/>
      <c r="C4" s="187"/>
      <c r="D4" s="187"/>
      <c r="E4" s="187"/>
      <c r="F4" s="187"/>
      <c r="G4" s="187"/>
      <c r="H4" s="187"/>
      <c r="I4" s="187"/>
    </row>
    <row r="5" spans="1:9" s="188" customFormat="1" ht="15.75">
      <c r="A5" s="220"/>
      <c r="B5" s="221"/>
      <c r="C5" s="221"/>
      <c r="D5" s="221"/>
      <c r="E5" s="221"/>
      <c r="F5" s="221"/>
      <c r="G5" s="221"/>
      <c r="H5" s="221"/>
      <c r="I5" s="222"/>
    </row>
    <row r="6" spans="1:9" s="188" customFormat="1" ht="15" customHeight="1">
      <c r="A6" s="223"/>
      <c r="B6" s="224"/>
      <c r="C6" s="224"/>
      <c r="D6" s="224"/>
      <c r="E6" s="224"/>
      <c r="F6" s="224"/>
      <c r="G6" s="224"/>
      <c r="H6" s="224"/>
      <c r="I6" s="225"/>
    </row>
    <row r="7" spans="1:9" s="188" customFormat="1" ht="20.25" customHeight="1">
      <c r="A7" s="519" t="str">
        <f>CONCATENATE("               I "," ",MAIN!G4,", Retired. ",MAIN!F6,", ",MAIN!F14,", ",MAIN!K14,", ",MAIN!F15," Mandal Receiving the Service Pension vide P.P.O. No. ",MAIN!F8," with A/C No. ",MAIN!F9," in  ",MAIN!F10,", ",MAIN!F11," is hereby declare that , I am not Claimed Previously the amount of Rs. ",MAIN!H26," /- (Rupees ",MAIN!AB20," Only) from the Department towards the Reimbursement of Medical Incurred for ",IF(MAIN!F17="Self","My Treatment ",CONCATENATE("The Treatment of My ",MAIN!F19," ",MAIN!G18))," for Recovery of ",MAIN!F24," during the Period from ",MAIN!H25," to ",MAIN!K25," at ",MAIN!F20," and Not Received any Part of the above amount so far.")</f>
        <v xml:space="preserve">               I  V.RAVI KUMAR, Retired. SEC. GR. TEACHER, MPPP School, Pedaputhedu (H/W), Dagadarthi Mandal Receiving the Service Pension vide P.P.O. No. ABJ265353 with A/C No. 52065498923 in  State Bank of Hyderabad, Buchireddypalem is hereby declare that , I am not Claimed Previously the amount of Rs. 26000 /- (Rupees      Twenty Six  Thousand   Rupees  Only) from the Department towards the Reimbursement of Medical Incurred for The Treatment of My Wife V.Suneetha for Recovery of Malaria with Hypertention, old Asxiety Neurosis during the Period from 17.07.2010 to 20.07.2010 at Bollineni Ramanaiah Memorial Hospitals Pvt. Ltd. and Not Received any Part of the above amount so far.</v>
      </c>
      <c r="B7" s="520"/>
      <c r="C7" s="520"/>
      <c r="D7" s="520"/>
      <c r="E7" s="520"/>
      <c r="F7" s="520"/>
      <c r="G7" s="520"/>
      <c r="H7" s="520"/>
      <c r="I7" s="521"/>
    </row>
    <row r="8" spans="1:9" s="188" customFormat="1" ht="15.75" customHeight="1">
      <c r="A8" s="519"/>
      <c r="B8" s="520"/>
      <c r="C8" s="520"/>
      <c r="D8" s="520"/>
      <c r="E8" s="520"/>
      <c r="F8" s="520"/>
      <c r="G8" s="520"/>
      <c r="H8" s="520"/>
      <c r="I8" s="521"/>
    </row>
    <row r="9" spans="1:9" s="188" customFormat="1" ht="13.5" customHeight="1">
      <c r="A9" s="519"/>
      <c r="B9" s="520"/>
      <c r="C9" s="520"/>
      <c r="D9" s="520"/>
      <c r="E9" s="520"/>
      <c r="F9" s="520"/>
      <c r="G9" s="520"/>
      <c r="H9" s="520"/>
      <c r="I9" s="521"/>
    </row>
    <row r="10" spans="1:9" s="188" customFormat="1" ht="13.5" customHeight="1">
      <c r="A10" s="519"/>
      <c r="B10" s="520"/>
      <c r="C10" s="520"/>
      <c r="D10" s="520"/>
      <c r="E10" s="520"/>
      <c r="F10" s="520"/>
      <c r="G10" s="520"/>
      <c r="H10" s="520"/>
      <c r="I10" s="521"/>
    </row>
    <row r="11" spans="1:9" s="188" customFormat="1" ht="13.5" customHeight="1">
      <c r="A11" s="519"/>
      <c r="B11" s="520"/>
      <c r="C11" s="520"/>
      <c r="D11" s="520"/>
      <c r="E11" s="520"/>
      <c r="F11" s="520"/>
      <c r="G11" s="520"/>
      <c r="H11" s="520"/>
      <c r="I11" s="521"/>
    </row>
    <row r="12" spans="1:9" s="188" customFormat="1" ht="13.5" customHeight="1">
      <c r="A12" s="519"/>
      <c r="B12" s="520"/>
      <c r="C12" s="520"/>
      <c r="D12" s="520"/>
      <c r="E12" s="520"/>
      <c r="F12" s="520"/>
      <c r="G12" s="520"/>
      <c r="H12" s="520"/>
      <c r="I12" s="521"/>
    </row>
    <row r="13" spans="1:9" s="188" customFormat="1" ht="13.5" customHeight="1">
      <c r="A13" s="519"/>
      <c r="B13" s="520"/>
      <c r="C13" s="520"/>
      <c r="D13" s="520"/>
      <c r="E13" s="520"/>
      <c r="F13" s="520"/>
      <c r="G13" s="520"/>
      <c r="H13" s="520"/>
      <c r="I13" s="521"/>
    </row>
    <row r="14" spans="1:9" s="188" customFormat="1" ht="13.5" customHeight="1">
      <c r="A14" s="519"/>
      <c r="B14" s="520"/>
      <c r="C14" s="520"/>
      <c r="D14" s="520"/>
      <c r="E14" s="520"/>
      <c r="F14" s="520"/>
      <c r="G14" s="520"/>
      <c r="H14" s="520"/>
      <c r="I14" s="521"/>
    </row>
    <row r="15" spans="1:9" s="188" customFormat="1" ht="13.5" customHeight="1">
      <c r="A15" s="226"/>
      <c r="B15" s="227"/>
      <c r="C15" s="227"/>
      <c r="D15" s="227"/>
      <c r="E15" s="227"/>
      <c r="F15" s="227"/>
      <c r="G15" s="227"/>
      <c r="H15" s="227"/>
      <c r="I15" s="228"/>
    </row>
    <row r="16" spans="1:9" s="188" customFormat="1" ht="13.5" customHeight="1">
      <c r="A16" s="226"/>
      <c r="B16" s="227"/>
      <c r="C16" s="227"/>
      <c r="D16" s="227"/>
      <c r="E16" s="227"/>
      <c r="F16" s="227"/>
      <c r="G16" s="227"/>
      <c r="H16" s="227"/>
      <c r="I16" s="228"/>
    </row>
    <row r="17" spans="1:11" s="188" customFormat="1" ht="15.75" customHeight="1">
      <c r="A17" s="519" t="str">
        <f>CONCATENATE("               Further, I Declare that , It is the ",MAIN!F27," time Claim during My Entire Service and after Retirement Period.")</f>
        <v xml:space="preserve">               Further, I Declare that , It is the First time Claim during My Entire Service and after Retirement Period.</v>
      </c>
      <c r="B17" s="520"/>
      <c r="C17" s="520"/>
      <c r="D17" s="520"/>
      <c r="E17" s="520"/>
      <c r="F17" s="520"/>
      <c r="G17" s="520"/>
      <c r="H17" s="520"/>
      <c r="I17" s="521"/>
    </row>
    <row r="18" spans="1:11" s="188" customFormat="1" ht="15" customHeight="1">
      <c r="A18" s="519"/>
      <c r="B18" s="520"/>
      <c r="C18" s="520"/>
      <c r="D18" s="520"/>
      <c r="E18" s="520"/>
      <c r="F18" s="520"/>
      <c r="G18" s="520"/>
      <c r="H18" s="520"/>
      <c r="I18" s="521"/>
    </row>
    <row r="19" spans="1:11" s="188" customFormat="1" ht="15.75" customHeight="1">
      <c r="A19" s="229"/>
      <c r="B19" s="224"/>
      <c r="C19" s="224"/>
      <c r="D19" s="224"/>
      <c r="E19" s="224"/>
      <c r="F19" s="224"/>
      <c r="G19" s="224"/>
      <c r="H19" s="224"/>
      <c r="I19" s="225"/>
    </row>
    <row r="20" spans="1:11" s="188" customFormat="1" ht="15.75" customHeight="1">
      <c r="A20" s="229"/>
      <c r="B20" s="224"/>
      <c r="C20" s="224"/>
      <c r="D20" s="224"/>
      <c r="E20" s="224"/>
      <c r="F20" s="224"/>
      <c r="G20" s="224"/>
      <c r="H20" s="224"/>
      <c r="I20" s="225"/>
    </row>
    <row r="21" spans="1:11" s="188" customFormat="1" ht="15.75" customHeight="1">
      <c r="A21" s="223"/>
      <c r="B21" s="224"/>
      <c r="C21" s="224"/>
      <c r="D21" s="224"/>
      <c r="E21" s="224"/>
      <c r="F21" s="224"/>
      <c r="G21" s="224"/>
      <c r="H21" s="224"/>
      <c r="I21" s="225"/>
    </row>
    <row r="22" spans="1:11" s="189" customFormat="1" ht="15.75" customHeight="1">
      <c r="A22" s="230"/>
      <c r="B22" s="231"/>
      <c r="C22" s="231"/>
      <c r="D22" s="231"/>
      <c r="E22" s="231"/>
      <c r="F22" s="231"/>
      <c r="G22" s="231"/>
      <c r="H22" s="231"/>
      <c r="I22" s="232"/>
    </row>
    <row r="23" spans="1:11" s="188" customFormat="1" ht="17.25" customHeight="1">
      <c r="A23" s="233" t="s">
        <v>314</v>
      </c>
      <c r="B23" s="234" t="str">
        <f>MAIN!F31</f>
        <v>Buchireddypalem</v>
      </c>
      <c r="C23" s="234"/>
      <c r="D23" s="234"/>
      <c r="E23" s="524" t="str">
        <f>CONCATENATE("(",MAIN!G4,")")</f>
        <v>(V.RAVI KUMAR)</v>
      </c>
      <c r="F23" s="524"/>
      <c r="G23" s="524"/>
      <c r="H23" s="524"/>
      <c r="I23" s="525"/>
    </row>
    <row r="24" spans="1:11" s="188" customFormat="1" ht="14.25" customHeight="1">
      <c r="A24" s="233" t="s">
        <v>47</v>
      </c>
      <c r="B24" s="234"/>
      <c r="C24" s="234"/>
      <c r="D24" s="234"/>
      <c r="E24" s="524" t="str">
        <f>CONCATENATE("H.No. ",MAIN!F29,", ",MAIN!F30)</f>
        <v>H.No. B2-85, Vidya Sadanam Street</v>
      </c>
      <c r="F24" s="524"/>
      <c r="G24" s="524"/>
      <c r="H24" s="524"/>
      <c r="I24" s="525"/>
      <c r="J24" s="190"/>
      <c r="K24" s="190"/>
    </row>
    <row r="25" spans="1:11" s="188" customFormat="1" ht="15" customHeight="1">
      <c r="A25" s="233"/>
      <c r="B25" s="234"/>
      <c r="C25" s="231"/>
      <c r="D25" s="231"/>
      <c r="E25" s="524" t="str">
        <f>CONCATENATE(MAIN!F31," (Vil), ",MAIN!K29," Mandal")</f>
        <v>Buchireddypalem (Vil), Buchireddypalem Mandal</v>
      </c>
      <c r="F25" s="524"/>
      <c r="G25" s="524"/>
      <c r="H25" s="524"/>
      <c r="I25" s="525"/>
      <c r="J25" s="190"/>
      <c r="K25" s="190"/>
    </row>
    <row r="26" spans="1:11" s="188" customFormat="1">
      <c r="A26" s="233" t="s">
        <v>315</v>
      </c>
      <c r="B26" s="235" t="str">
        <f>MAIN!F46</f>
        <v>24.09.2010</v>
      </c>
      <c r="C26" s="234"/>
      <c r="D26" s="234"/>
      <c r="E26" s="524" t="str">
        <f>CONCATENATE("Phone No. ",MAIN!F32)</f>
        <v>Phone No. 9441766767</v>
      </c>
      <c r="F26" s="524"/>
      <c r="G26" s="524"/>
      <c r="H26" s="524"/>
      <c r="I26" s="525"/>
      <c r="J26" s="191"/>
      <c r="K26" s="191"/>
    </row>
    <row r="27" spans="1:11" s="188" customFormat="1">
      <c r="A27" s="233"/>
      <c r="B27" s="234"/>
      <c r="C27" s="234"/>
      <c r="D27" s="234"/>
      <c r="E27" s="234"/>
      <c r="F27" s="234"/>
      <c r="G27" s="234"/>
      <c r="H27" s="234"/>
      <c r="I27" s="236"/>
    </row>
    <row r="28" spans="1:11" s="188" customFormat="1">
      <c r="A28" s="233"/>
      <c r="B28" s="234"/>
      <c r="C28" s="234"/>
      <c r="D28" s="234"/>
      <c r="E28" s="234"/>
      <c r="F28" s="234"/>
      <c r="G28" s="234"/>
      <c r="H28" s="234"/>
      <c r="I28" s="236"/>
    </row>
    <row r="29" spans="1:11" s="188" customFormat="1">
      <c r="A29" s="233"/>
      <c r="B29" s="234"/>
      <c r="C29" s="234"/>
      <c r="D29" s="234"/>
      <c r="E29" s="234"/>
      <c r="F29" s="234"/>
      <c r="G29" s="234"/>
      <c r="H29" s="234"/>
      <c r="I29" s="236"/>
    </row>
    <row r="30" spans="1:11" s="188" customFormat="1">
      <c r="A30" s="233"/>
      <c r="B30" s="234"/>
      <c r="C30" s="234"/>
      <c r="D30" s="234"/>
      <c r="E30" s="234"/>
      <c r="F30" s="234"/>
      <c r="G30" s="234"/>
      <c r="H30" s="234"/>
      <c r="I30" s="236"/>
    </row>
    <row r="31" spans="1:11" s="188" customFormat="1">
      <c r="A31" s="519" t="str">
        <f>CONCATENATE("               Certified that the amount of Rs. ",MAIN!H26," /- (Rupees ",MAIN!AB20, " Only) Furnished by the Applicant in the above declaration has not been Drawn from STO ",MAIN!F13," and Disbursed to ",IF(MAIN!F4="Sri.","him","her")," as per Available Records of this Office and also with Reference to the Records of the Treasury Office.")</f>
        <v xml:space="preserve">               Certified that the amount of Rs. 26000 /- (Rupees      Twenty Six  Thousand   Rupees  Only) Furnished by the Applicant in the above declaration has not been Drawn from STO Buchireddypalem and Disbursed to him as per Available Records of this Office and also with Reference to the Records of the Treasury Office.</v>
      </c>
      <c r="B31" s="520"/>
      <c r="C31" s="520"/>
      <c r="D31" s="520"/>
      <c r="E31" s="520"/>
      <c r="F31" s="520"/>
      <c r="G31" s="520"/>
      <c r="H31" s="520"/>
      <c r="I31" s="521"/>
    </row>
    <row r="32" spans="1:11" s="188" customFormat="1">
      <c r="A32" s="519"/>
      <c r="B32" s="520"/>
      <c r="C32" s="520"/>
      <c r="D32" s="520"/>
      <c r="E32" s="520"/>
      <c r="F32" s="520"/>
      <c r="G32" s="520"/>
      <c r="H32" s="520"/>
      <c r="I32" s="521"/>
    </row>
    <row r="33" spans="1:11" s="188" customFormat="1">
      <c r="A33" s="519"/>
      <c r="B33" s="520"/>
      <c r="C33" s="520"/>
      <c r="D33" s="520"/>
      <c r="E33" s="520"/>
      <c r="F33" s="520"/>
      <c r="G33" s="520"/>
      <c r="H33" s="520"/>
      <c r="I33" s="521"/>
    </row>
    <row r="34" spans="1:11" s="188" customFormat="1">
      <c r="A34" s="519"/>
      <c r="B34" s="520"/>
      <c r="C34" s="520"/>
      <c r="D34" s="520"/>
      <c r="E34" s="520"/>
      <c r="F34" s="520"/>
      <c r="G34" s="520"/>
      <c r="H34" s="520"/>
      <c r="I34" s="521"/>
    </row>
    <row r="35" spans="1:11" s="188" customFormat="1">
      <c r="A35" s="233"/>
      <c r="B35" s="234"/>
      <c r="C35" s="234"/>
      <c r="D35" s="234"/>
      <c r="E35" s="234"/>
      <c r="F35" s="234"/>
      <c r="G35" s="234"/>
      <c r="H35" s="234"/>
      <c r="I35" s="236"/>
    </row>
    <row r="36" spans="1:11" s="188" customFormat="1">
      <c r="A36" s="233"/>
      <c r="B36" s="234"/>
      <c r="C36" s="234"/>
      <c r="D36" s="234"/>
      <c r="E36" s="234"/>
      <c r="F36" s="234"/>
      <c r="G36" s="234"/>
      <c r="H36" s="234"/>
      <c r="I36" s="236"/>
    </row>
    <row r="37" spans="1:11" s="188" customFormat="1">
      <c r="A37" s="233"/>
      <c r="B37" s="237"/>
      <c r="C37" s="237"/>
      <c r="D37" s="237"/>
      <c r="E37" s="237"/>
      <c r="F37" s="237"/>
      <c r="G37" s="237"/>
      <c r="H37" s="237"/>
      <c r="I37" s="238"/>
      <c r="J37" s="192"/>
      <c r="K37" s="192"/>
    </row>
    <row r="38" spans="1:11" s="188" customFormat="1" ht="16.5" customHeight="1">
      <c r="A38" s="233" t="s">
        <v>316</v>
      </c>
      <c r="B38" s="237" t="str">
        <f>CONCATENATE(MAIN!F45,", ",MAIN!H45)</f>
        <v>MPP, Dagadarthi</v>
      </c>
      <c r="C38" s="237"/>
      <c r="D38" s="237"/>
      <c r="E38" s="237"/>
      <c r="F38" s="234"/>
      <c r="G38" s="522" t="s">
        <v>169</v>
      </c>
      <c r="H38" s="522"/>
      <c r="I38" s="523"/>
      <c r="J38" s="192"/>
      <c r="K38" s="192"/>
    </row>
    <row r="39" spans="1:11" s="188" customFormat="1" ht="6" customHeight="1">
      <c r="A39" s="233" t="s">
        <v>47</v>
      </c>
      <c r="B39" s="237"/>
      <c r="C39" s="237"/>
      <c r="D39" s="237"/>
      <c r="E39" s="237"/>
      <c r="F39" s="239"/>
      <c r="G39" s="522"/>
      <c r="H39" s="522"/>
      <c r="I39" s="523"/>
      <c r="J39" s="192"/>
      <c r="K39" s="192"/>
    </row>
    <row r="40" spans="1:11" s="188" customFormat="1">
      <c r="A40" s="233" t="s">
        <v>315</v>
      </c>
      <c r="B40" s="235" t="str">
        <f>MAIN!F46</f>
        <v>24.09.2010</v>
      </c>
      <c r="C40" s="237"/>
      <c r="D40" s="237"/>
      <c r="E40" s="237"/>
      <c r="F40" s="239"/>
      <c r="G40" s="522"/>
      <c r="H40" s="522"/>
      <c r="I40" s="523"/>
      <c r="J40" s="192"/>
      <c r="K40" s="192"/>
    </row>
    <row r="41" spans="1:11" s="188" customFormat="1">
      <c r="A41" s="233"/>
      <c r="B41" s="237"/>
      <c r="C41" s="237"/>
      <c r="D41" s="237"/>
      <c r="E41" s="237"/>
      <c r="F41" s="237"/>
      <c r="G41" s="237"/>
      <c r="H41" s="237"/>
      <c r="I41" s="238"/>
      <c r="J41" s="192"/>
      <c r="K41" s="192"/>
    </row>
    <row r="42" spans="1:11" s="188" customFormat="1">
      <c r="A42" s="233"/>
      <c r="B42" s="237"/>
      <c r="C42" s="237"/>
      <c r="D42" s="237"/>
      <c r="E42" s="237"/>
      <c r="F42" s="237"/>
      <c r="G42" s="237"/>
      <c r="H42" s="237"/>
      <c r="I42" s="238"/>
      <c r="J42" s="192"/>
      <c r="K42" s="192"/>
    </row>
    <row r="43" spans="1:11" s="188" customFormat="1" ht="16.5" customHeight="1">
      <c r="A43" s="233"/>
      <c r="B43" s="237"/>
      <c r="C43" s="237"/>
      <c r="D43" s="237"/>
      <c r="E43" s="237"/>
      <c r="F43" s="234"/>
      <c r="G43" s="237"/>
      <c r="H43" s="237"/>
      <c r="I43" s="238"/>
      <c r="J43" s="192"/>
      <c r="K43" s="192"/>
    </row>
    <row r="44" spans="1:11" s="188" customFormat="1">
      <c r="A44" s="240" t="s">
        <v>313</v>
      </c>
      <c r="B44" s="237"/>
      <c r="C44" s="237"/>
      <c r="D44" s="237"/>
      <c r="E44" s="237"/>
      <c r="F44" s="234"/>
      <c r="G44" s="237"/>
      <c r="H44" s="237"/>
      <c r="I44" s="238"/>
      <c r="J44" s="192"/>
      <c r="K44" s="192"/>
    </row>
    <row r="45" spans="1:11" s="188" customFormat="1">
      <c r="A45" s="233" t="str">
        <f>CONCATENATE(MAIN!F41," ",MAIN!G41)</f>
        <v>Sri.  V.Indrasena Reddy, M.sc., M.Ed., M.Phil.</v>
      </c>
      <c r="B45" s="234"/>
      <c r="C45" s="234"/>
      <c r="D45" s="234"/>
      <c r="E45" s="234"/>
      <c r="F45" s="234"/>
      <c r="G45" s="234"/>
      <c r="H45" s="234"/>
      <c r="I45" s="236"/>
    </row>
    <row r="46" spans="1:11" s="188" customFormat="1">
      <c r="A46" s="233" t="str">
        <f>MAIN!F42</f>
        <v>Mandal Educational Officer</v>
      </c>
      <c r="B46" s="234"/>
      <c r="C46" s="234"/>
      <c r="D46" s="234"/>
      <c r="E46" s="234"/>
      <c r="F46" s="234"/>
      <c r="G46" s="237" t="s">
        <v>311</v>
      </c>
      <c r="H46" s="241" t="str">
        <f>MAIN!F43</f>
        <v>08090308004</v>
      </c>
      <c r="I46" s="236"/>
    </row>
    <row r="47" spans="1:11" s="188" customFormat="1">
      <c r="A47" s="233" t="str">
        <f>CONCATENATE(MAIN!F45,", ",MAIN!H45)</f>
        <v>MPP, Dagadarthi</v>
      </c>
      <c r="B47" s="234"/>
      <c r="C47" s="234"/>
      <c r="D47" s="234"/>
      <c r="E47" s="234"/>
      <c r="F47" s="234"/>
      <c r="G47" s="237" t="s">
        <v>312</v>
      </c>
      <c r="H47" s="241" t="str">
        <f>MAIN!F12</f>
        <v>0809</v>
      </c>
      <c r="I47" s="236"/>
    </row>
    <row r="48" spans="1:11" s="188" customFormat="1" ht="18" customHeight="1">
      <c r="A48" s="242" t="str">
        <f>CONCATENATE(MAIN!F15," ","Mandal",", ",MAIN!F16," (Dt.)")</f>
        <v>Dagadarthi Mandal, SPSR Nellore (Dt.)</v>
      </c>
      <c r="B48" s="243"/>
      <c r="C48" s="243"/>
      <c r="D48" s="243"/>
      <c r="E48" s="243"/>
      <c r="F48" s="243"/>
      <c r="G48" s="243"/>
      <c r="H48" s="234"/>
      <c r="I48" s="236"/>
    </row>
    <row r="49" spans="1:9" s="188" customFormat="1">
      <c r="A49" s="233"/>
      <c r="B49" s="234"/>
      <c r="C49" s="234"/>
      <c r="D49" s="234"/>
      <c r="E49" s="234"/>
      <c r="F49" s="234"/>
      <c r="G49" s="234"/>
      <c r="H49" s="234"/>
      <c r="I49" s="236"/>
    </row>
    <row r="50" spans="1:9" s="188" customFormat="1" ht="15.75" thickBot="1">
      <c r="A50" s="244"/>
      <c r="B50" s="245"/>
      <c r="C50" s="245"/>
      <c r="D50" s="245"/>
      <c r="E50" s="245"/>
      <c r="F50" s="245"/>
      <c r="G50" s="245"/>
      <c r="H50" s="245"/>
      <c r="I50" s="246"/>
    </row>
    <row r="51" spans="1:9" s="188" customFormat="1"/>
    <row r="52" spans="1:9" s="183" customFormat="1" ht="14.25"/>
    <row r="53" spans="1:9" s="183" customFormat="1" ht="14.25"/>
  </sheetData>
  <sheetProtection password="92A3" sheet="1" objects="1" scenarios="1"/>
  <mergeCells count="9">
    <mergeCell ref="A2:I2"/>
    <mergeCell ref="A7:I14"/>
    <mergeCell ref="A17:I18"/>
    <mergeCell ref="G38:I40"/>
    <mergeCell ref="A31:I34"/>
    <mergeCell ref="E23:I23"/>
    <mergeCell ref="E24:I24"/>
    <mergeCell ref="E25:I25"/>
    <mergeCell ref="E26:I26"/>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MAIN</vt:lpstr>
      <vt:lpstr>DDO Cov. Lt.</vt:lpstr>
      <vt:lpstr>Emp. Appl.</vt:lpstr>
      <vt:lpstr>APPENDIX-ll</vt:lpstr>
      <vt:lpstr>ANNEXURE-ll</vt:lpstr>
      <vt:lpstr>Form-C</vt:lpstr>
      <vt:lpstr>Check List</vt:lpstr>
      <vt:lpstr>Availment Certificate</vt:lpstr>
      <vt:lpstr>Non Drawl Certificate</vt:lpstr>
      <vt:lpstr>Dependent Certificate</vt:lpstr>
      <vt:lpstr>Proforma-E</vt: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2012-07-18T13:50:17Z</dcterms:modified>
</cp:coreProperties>
</file>